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p45\Desktop\FOR Upload\"/>
    </mc:Choice>
  </mc:AlternateContent>
  <xr:revisionPtr revIDLastSave="0" documentId="8_{5911DD22-8EBF-4556-89F8-2732B7E7C470}" xr6:coauthVersionLast="36" xr6:coauthVersionMax="36" xr10:uidLastSave="{00000000-0000-0000-0000-000000000000}"/>
  <bookViews>
    <workbookView xWindow="0" yWindow="0" windowWidth="25710" windowHeight="8325" tabRatio="599"/>
  </bookViews>
  <sheets>
    <sheet name="Travel Expense pg1" sheetId="2" r:id="rId1"/>
    <sheet name="Travel Expense pg2" sheetId="1" r:id="rId2"/>
  </sheets>
  <definedNames>
    <definedName name="_xlnm.Print_Area" localSheetId="0">'Travel Expense pg1'!$A$1:$Y$47</definedName>
    <definedName name="_xlnm.Print_Area" localSheetId="1">'Travel Expense pg2'!$A$1:$Y$46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AJ52" i="2" l="1"/>
  <c r="AJ55" i="2"/>
  <c r="AA57" i="2"/>
  <c r="Y27" i="1"/>
  <c r="Y37" i="1"/>
  <c r="Y27" i="2"/>
  <c r="AA51" i="2"/>
  <c r="Y19" i="2"/>
  <c r="Y20" i="2"/>
  <c r="AB51" i="2"/>
  <c r="Y21" i="2"/>
  <c r="AC51" i="2"/>
  <c r="Y23" i="2"/>
  <c r="AE51" i="2"/>
  <c r="Y22" i="2"/>
  <c r="AD51" i="2"/>
  <c r="Y24" i="2"/>
  <c r="AF51" i="2"/>
  <c r="Y25" i="2"/>
  <c r="AG51" i="2"/>
  <c r="Y26" i="2"/>
  <c r="AH51" i="2"/>
  <c r="AI51" i="2"/>
  <c r="Y28" i="2"/>
  <c r="AJ51" i="2"/>
  <c r="U7" i="1"/>
  <c r="L7" i="1"/>
  <c r="L6" i="1"/>
  <c r="L5" i="1"/>
  <c r="L4" i="1"/>
  <c r="P6" i="1"/>
  <c r="P5" i="1"/>
  <c r="P4" i="1"/>
  <c r="P7" i="1"/>
  <c r="N2" i="1"/>
  <c r="G2" i="1"/>
  <c r="Y13" i="2"/>
  <c r="Y33" i="1"/>
  <c r="W28" i="1"/>
  <c r="X28" i="1"/>
  <c r="Y28" i="1"/>
  <c r="Y30" i="1"/>
  <c r="Y11" i="1"/>
  <c r="AA40" i="1"/>
  <c r="Y12" i="1"/>
  <c r="AB40" i="1"/>
  <c r="Y13" i="1"/>
  <c r="AC40" i="1"/>
  <c r="Y14" i="1"/>
  <c r="AD40" i="1"/>
  <c r="Y15" i="1"/>
  <c r="AE40" i="1"/>
  <c r="Y16" i="1"/>
  <c r="AF40" i="1"/>
  <c r="Y17" i="1"/>
  <c r="AG40" i="1"/>
  <c r="Y18" i="1"/>
  <c r="AH40" i="1"/>
  <c r="Y19" i="1"/>
  <c r="AI40" i="1"/>
  <c r="Y20" i="1"/>
  <c r="AJ40" i="1"/>
  <c r="Y21" i="1"/>
  <c r="AK40" i="1"/>
  <c r="Y22" i="1"/>
  <c r="AL40" i="1"/>
  <c r="Y23" i="1"/>
  <c r="AM40" i="1"/>
  <c r="Y24" i="1"/>
  <c r="AN40" i="1"/>
  <c r="Y25" i="1"/>
  <c r="AO40" i="1"/>
  <c r="Y26" i="1"/>
  <c r="AP40" i="1"/>
  <c r="AQ40" i="1"/>
  <c r="Y14" i="2"/>
  <c r="Y15" i="2"/>
  <c r="X29" i="2"/>
  <c r="Y29" i="2"/>
  <c r="W29" i="2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B11" i="1"/>
  <c r="AB12" i="1"/>
  <c r="AB4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C11" i="1"/>
  <c r="AC12" i="1"/>
  <c r="AC13" i="1"/>
  <c r="AC14" i="1"/>
  <c r="AC15" i="1"/>
  <c r="AC42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D11" i="1"/>
  <c r="AD12" i="1"/>
  <c r="AD13" i="1"/>
  <c r="AD14" i="1"/>
  <c r="AD15" i="1"/>
  <c r="AD16" i="1"/>
  <c r="AD17" i="1"/>
  <c r="AD18" i="1"/>
  <c r="AD42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E11" i="1"/>
  <c r="AE12" i="1"/>
  <c r="AE13" i="1"/>
  <c r="AE14" i="1"/>
  <c r="AE15" i="1"/>
  <c r="AE16" i="1"/>
  <c r="AE17" i="1"/>
  <c r="AE18" i="1"/>
  <c r="AE19" i="1"/>
  <c r="AE20" i="1"/>
  <c r="AE21" i="1"/>
  <c r="AE42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42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G11" i="1"/>
  <c r="AG42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H11" i="1"/>
  <c r="AH12" i="1"/>
  <c r="AH13" i="1"/>
  <c r="AH14" i="1"/>
  <c r="AH42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I11" i="1"/>
  <c r="AI12" i="1"/>
  <c r="AI13" i="1"/>
  <c r="AI14" i="1"/>
  <c r="AI15" i="1"/>
  <c r="AI16" i="1"/>
  <c r="AI17" i="1"/>
  <c r="AI42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J11" i="1"/>
  <c r="AJ12" i="1"/>
  <c r="AJ13" i="1"/>
  <c r="AJ14" i="1"/>
  <c r="AJ15" i="1"/>
  <c r="AJ16" i="1"/>
  <c r="AJ17" i="1"/>
  <c r="AJ18" i="1"/>
  <c r="AJ19" i="1"/>
  <c r="AJ20" i="1"/>
  <c r="AJ42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42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42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M11" i="1"/>
  <c r="AM12" i="1"/>
  <c r="AM13" i="1"/>
  <c r="AM42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N11" i="1"/>
  <c r="AN12" i="1"/>
  <c r="AN13" i="1"/>
  <c r="AN14" i="1"/>
  <c r="AN15" i="1"/>
  <c r="AN16" i="1"/>
  <c r="AN42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O11" i="1"/>
  <c r="AO12" i="1"/>
  <c r="AO13" i="1"/>
  <c r="AO14" i="1"/>
  <c r="AO15" i="1"/>
  <c r="AO42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4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42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8" i="2"/>
  <c r="AA49" i="2"/>
  <c r="AA50" i="2"/>
  <c r="AA52" i="2"/>
  <c r="AA53" i="2"/>
  <c r="AA2" i="2"/>
  <c r="AA3" i="2"/>
  <c r="AA4" i="2"/>
  <c r="AA5" i="2"/>
  <c r="AA6" i="2"/>
  <c r="AA55" i="2"/>
  <c r="AA8" i="2"/>
  <c r="AA9" i="2"/>
  <c r="AA10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B24" i="2"/>
  <c r="AB55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8" i="2"/>
  <c r="AB49" i="2"/>
  <c r="AB50" i="2"/>
  <c r="AB52" i="2"/>
  <c r="AB53" i="2"/>
  <c r="AC24" i="2"/>
  <c r="AC25" i="2"/>
  <c r="AC26" i="2"/>
  <c r="AC55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8" i="2"/>
  <c r="AC49" i="2"/>
  <c r="AC50" i="2"/>
  <c r="AC52" i="2"/>
  <c r="AC53" i="2"/>
  <c r="AD24" i="2"/>
  <c r="AD25" i="2"/>
  <c r="AD26" i="2"/>
  <c r="AD27" i="2"/>
  <c r="AD28" i="2"/>
  <c r="AD29" i="2"/>
  <c r="AD55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8" i="2"/>
  <c r="AD49" i="2"/>
  <c r="AD50" i="2"/>
  <c r="AD52" i="2"/>
  <c r="AD53" i="2"/>
  <c r="AE24" i="2"/>
  <c r="AE25" i="2"/>
  <c r="AE26" i="2"/>
  <c r="AE27" i="2"/>
  <c r="AE28" i="2"/>
  <c r="AE29" i="2"/>
  <c r="AE30" i="2"/>
  <c r="AE31" i="2"/>
  <c r="AE32" i="2"/>
  <c r="AE55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8" i="2"/>
  <c r="AE49" i="2"/>
  <c r="AE50" i="2"/>
  <c r="AE52" i="2"/>
  <c r="AE53" i="2"/>
  <c r="AF24" i="2"/>
  <c r="AF25" i="2"/>
  <c r="AF26" i="2"/>
  <c r="AF27" i="2"/>
  <c r="AF28" i="2"/>
  <c r="AF29" i="2"/>
  <c r="AF30" i="2"/>
  <c r="AF31" i="2"/>
  <c r="AF32" i="2"/>
  <c r="AF55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8" i="2"/>
  <c r="AF49" i="2"/>
  <c r="AF50" i="2"/>
  <c r="AF52" i="2"/>
  <c r="AF5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55" i="2"/>
  <c r="AG36" i="2"/>
  <c r="AG37" i="2"/>
  <c r="AG38" i="2"/>
  <c r="AG39" i="2"/>
  <c r="AG40" i="2"/>
  <c r="AG41" i="2"/>
  <c r="AG42" i="2"/>
  <c r="AG43" i="2"/>
  <c r="AG44" i="2"/>
  <c r="AG45" i="2"/>
  <c r="AG46" i="2"/>
  <c r="AG48" i="2"/>
  <c r="AG49" i="2"/>
  <c r="AG50" i="2"/>
  <c r="AG52" i="2"/>
  <c r="AG5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8" i="2"/>
  <c r="AH49" i="2"/>
  <c r="AH50" i="2"/>
  <c r="AH52" i="2"/>
  <c r="AH53" i="2"/>
  <c r="AI24" i="2"/>
  <c r="AI25" i="2"/>
  <c r="AI26" i="2"/>
  <c r="AI27" i="2"/>
  <c r="AI28" i="2"/>
  <c r="AI55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8" i="2"/>
  <c r="AI49" i="2"/>
  <c r="AI50" i="2"/>
  <c r="AI52" i="2"/>
  <c r="AI5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8" i="2"/>
  <c r="AJ49" i="2"/>
  <c r="AJ50" i="2"/>
  <c r="AJ53" i="2"/>
  <c r="B4" i="1"/>
  <c r="B5" i="1"/>
  <c r="B6" i="1"/>
  <c r="E4" i="1"/>
  <c r="E5" i="1"/>
  <c r="U6" i="1"/>
  <c r="U5" i="1"/>
  <c r="U4" i="1"/>
  <c r="AA42" i="1"/>
  <c r="AH55" i="2"/>
  <c r="Y31" i="2"/>
  <c r="Y29" i="1"/>
  <c r="Y31" i="1"/>
  <c r="Y35" i="1"/>
  <c r="Y41" i="1"/>
  <c r="AA44" i="1"/>
  <c r="Y36" i="2"/>
  <c r="Y44" i="2"/>
  <c r="Y42" i="2"/>
  <c r="Y43" i="1"/>
</calcChain>
</file>

<file path=xl/comments1.xml><?xml version="1.0" encoding="utf-8"?>
<comments xmlns="http://schemas.openxmlformats.org/spreadsheetml/2006/main">
  <authors>
    <author>Barbara Holbrook</author>
  </authors>
  <commentList>
    <comment ref="P6" authorId="0" shapeId="0">
      <text>
        <r>
          <rPr>
            <b/>
            <sz val="9"/>
            <color indexed="81"/>
            <rFont val="Tahoma"/>
            <family val="2"/>
          </rPr>
          <t>Barbara Holbrook: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<sst xmlns="http://schemas.openxmlformats.org/spreadsheetml/2006/main" count="368" uniqueCount="155">
  <si>
    <t>Destination:</t>
  </si>
  <si>
    <t>Country:</t>
  </si>
  <si>
    <t>Region:</t>
  </si>
  <si>
    <t>Purpose of Trip:</t>
  </si>
  <si>
    <t>Exp Type:</t>
  </si>
  <si>
    <t>CI</t>
  </si>
  <si>
    <t>TOTAL</t>
  </si>
  <si>
    <t xml:space="preserve">      AMOUNT DUE DUKE</t>
  </si>
  <si>
    <t>(if advance &gt; charges)</t>
  </si>
  <si>
    <t xml:space="preserve">      AMOUNT DUE PAYEE</t>
  </si>
  <si>
    <t>(if advance &lt; charges)</t>
  </si>
  <si>
    <t>Payee signature</t>
  </si>
  <si>
    <t>Department</t>
  </si>
  <si>
    <t>Date</t>
  </si>
  <si>
    <t>Print name</t>
  </si>
  <si>
    <t>Signature</t>
  </si>
  <si>
    <t>Title</t>
  </si>
  <si>
    <t>Prepared by</t>
  </si>
  <si>
    <t xml:space="preserve">TOTAL REIMBURSABLE EXPENSES  </t>
  </si>
  <si>
    <t xml:space="preserve">Employee Travel and Reimbursement   </t>
  </si>
  <si>
    <t xml:space="preserve">                                       Department Head or PI (other than payee)</t>
  </si>
  <si>
    <t>CC</t>
  </si>
  <si>
    <t>amount reimbursed by non-Duke sources</t>
  </si>
  <si>
    <t>Exempt (Monthly-UM)</t>
  </si>
  <si>
    <t>Non-Exempt (Biweekly-UB)</t>
  </si>
  <si>
    <t>Rental Vehicle:</t>
  </si>
  <si>
    <t>Registration:</t>
  </si>
  <si>
    <t>Airfare:</t>
  </si>
  <si>
    <t>Parking:</t>
  </si>
  <si>
    <t>Taxi:</t>
  </si>
  <si>
    <t>Other Transportation:</t>
  </si>
  <si>
    <t>Lodging Rate:</t>
  </si>
  <si>
    <t>Time:</t>
  </si>
  <si>
    <t>Cost Indicator:</t>
  </si>
  <si>
    <t>CC:</t>
  </si>
  <si>
    <t>Non-Comp (MWE-UA)</t>
  </si>
  <si>
    <t>A. GENERAL INFORMATION:</t>
  </si>
  <si>
    <t xml:space="preserve">Less excess of departmental allocation or </t>
  </si>
  <si>
    <t>Telephone #</t>
  </si>
  <si>
    <t>Dist (%):</t>
  </si>
  <si>
    <t xml:space="preserve">    Dist (%):</t>
  </si>
  <si>
    <t>Registered Duke Student</t>
  </si>
  <si>
    <t>Cost Object:</t>
  </si>
  <si>
    <t>Amount</t>
  </si>
  <si>
    <t>Rec#</t>
  </si>
  <si>
    <t>Departure Date:</t>
  </si>
  <si>
    <t>Return Date:</t>
  </si>
  <si>
    <t>Dist%</t>
  </si>
  <si>
    <t xml:space="preserve">      OPTIONAL</t>
  </si>
  <si>
    <t>Employment/Student Status</t>
  </si>
  <si>
    <t>Check appropriate box below:</t>
  </si>
  <si>
    <t>Trip Activity Type:</t>
  </si>
  <si>
    <t>C.  REGISTRATION AND TRANSPORTATION EXPENSES:</t>
  </si>
  <si>
    <t>D.  MISC. DAILY EXPENSES</t>
  </si>
  <si>
    <r>
      <t xml:space="preserve">  </t>
    </r>
    <r>
      <rPr>
        <b/>
        <u/>
        <sz val="10"/>
        <rFont val="Times New Roman"/>
        <family val="1"/>
      </rPr>
      <t>Date</t>
    </r>
  </si>
  <si>
    <t>F.</t>
  </si>
  <si>
    <t xml:space="preserve">Mileage Reimbursement: </t>
  </si>
  <si>
    <t>DU/DUHS</t>
  </si>
  <si>
    <t>0010</t>
  </si>
  <si>
    <t>0020</t>
  </si>
  <si>
    <t>0021</t>
  </si>
  <si>
    <t>0023</t>
  </si>
  <si>
    <t>0024</t>
  </si>
  <si>
    <t>0026</t>
  </si>
  <si>
    <t>0027</t>
  </si>
  <si>
    <t>0028</t>
  </si>
  <si>
    <t>0029</t>
  </si>
  <si>
    <t>0030</t>
  </si>
  <si>
    <t>0040</t>
  </si>
  <si>
    <t>0050</t>
  </si>
  <si>
    <t>0051</t>
  </si>
  <si>
    <t>0060</t>
  </si>
  <si>
    <t>0080</t>
  </si>
  <si>
    <t>C-Training</t>
  </si>
  <si>
    <t>D-Development</t>
  </si>
  <si>
    <t>G-Research</t>
  </si>
  <si>
    <t>H-Home Care Visits</t>
  </si>
  <si>
    <t>O-Recruiting Students/Other</t>
  </si>
  <si>
    <t>R-Relocation</t>
  </si>
  <si>
    <t>S-Conference</t>
  </si>
  <si>
    <t>T-Trainee Travel</t>
  </si>
  <si>
    <t>U-Athletics</t>
  </si>
  <si>
    <t>X-General Bus Trip</t>
  </si>
  <si>
    <t xml:space="preserve">             DUKE UNIQUE ID:</t>
  </si>
  <si>
    <t>Foreign Travel Per Diem in lieu of documentation:</t>
  </si>
  <si>
    <t>Meal&amp;Inc. Rate:</t>
  </si>
  <si>
    <t xml:space="preserve"> Expense Type </t>
  </si>
  <si>
    <t xml:space="preserve">               Enter trip dates </t>
  </si>
  <si>
    <t>G. APPROVALS</t>
  </si>
  <si>
    <t>APPROVED BY</t>
  </si>
  <si>
    <t>REVIEWED BY</t>
  </si>
  <si>
    <t>Mileage rate for vehicle type:</t>
  </si>
  <si>
    <t>Total # of miles:</t>
  </si>
  <si>
    <t>Vehicle Type:</t>
  </si>
  <si>
    <t>TOTAL EXPENSES</t>
  </si>
  <si>
    <t>E. REIMBURSABLE EXPENSES</t>
  </si>
  <si>
    <t>B. DISTRIBUTION OF CHARGES:  List the cost object(s) for distribution and indicate the percent to distritbute to each.  Include cost indicator and company code.</t>
  </si>
  <si>
    <t>Total Mileage Cost</t>
  </si>
  <si>
    <t># of days meals</t>
  </si>
  <si>
    <t xml:space="preserve"> # of days lodging</t>
  </si>
  <si>
    <t>Less TRAVEL ADVANCE issued to</t>
  </si>
  <si>
    <t>Employee Being Reimbursed</t>
  </si>
  <si>
    <t>Cost Object</t>
  </si>
  <si>
    <t xml:space="preserve">Cost Distribution for Individual Receipts   </t>
  </si>
  <si>
    <t>prepaid formulas</t>
  </si>
  <si>
    <t>E. REIM.EXPENSES</t>
  </si>
  <si>
    <t>Total Pg  1</t>
  </si>
  <si>
    <t>Page 1</t>
  </si>
  <si>
    <t>Page 2</t>
  </si>
  <si>
    <t>Total Pg 2</t>
  </si>
  <si>
    <t>When updating form with new expense codes make sure to update the prepaid formulas!!!!</t>
  </si>
  <si>
    <t>When adding expense types make sure to update the prepaid formulas</t>
  </si>
  <si>
    <t>DO NOT USE CUT AND PASTE ON THIS FORM!</t>
  </si>
  <si>
    <t>DO NOT CUT AND PASTE ON THIS FORM!</t>
  </si>
  <si>
    <t>EMPLOYEE TRAVEL &amp; REIMBURSEMENT, BOX 104144 DURHAM NC 27708</t>
  </si>
  <si>
    <t>For Entertainment/Business Meetings: (please provide the names of persons attending, their business relationship to Duke, and the business purpose)</t>
  </si>
  <si>
    <t>PAYEE NAME:</t>
  </si>
  <si>
    <t>Domestic - 698600</t>
  </si>
  <si>
    <t>International - 698700</t>
  </si>
  <si>
    <t>Development Domestic - 699000</t>
  </si>
  <si>
    <t>Development International - 699100</t>
  </si>
  <si>
    <t>I certify I have expended the amounts shown above for travel as indicated.  The items</t>
  </si>
  <si>
    <t>were taken from records kept by me and, to the best of my knowledge, are correct.</t>
  </si>
  <si>
    <t>If chargeable to a grant or contract funded by an agency other than Duke, I certify</t>
  </si>
  <si>
    <t>the claimed travel expenses were by the most economical method and comply with</t>
  </si>
  <si>
    <t xml:space="preserve">the conditions of the grant or contract.  Any expenses which included alcohol have </t>
  </si>
  <si>
    <t xml:space="preserve">been identified and have not been charged to a grant or contract.  If I receive </t>
  </si>
  <si>
    <t xml:space="preserve">reimbursement from an external party for any portion of these expenses, I agree to </t>
  </si>
  <si>
    <t>return the funds to Duke.</t>
  </si>
  <si>
    <t>696000-Meetings, Business</t>
  </si>
  <si>
    <t>693200-Entertain/Social</t>
  </si>
  <si>
    <t>693200-Gifts/Awards</t>
  </si>
  <si>
    <t>695600-Losses/Damages</t>
  </si>
  <si>
    <t>693600-Postage/Shipping</t>
  </si>
  <si>
    <t>692800-Recruiting</t>
  </si>
  <si>
    <t>698000-Telephone/Fax</t>
  </si>
  <si>
    <t>698900-Trainee Travel</t>
  </si>
  <si>
    <t>699000-Development Domestic</t>
  </si>
  <si>
    <t>699100-Development International</t>
  </si>
  <si>
    <t>Lodging</t>
  </si>
  <si>
    <t>Breakfast</t>
  </si>
  <si>
    <t>Lunch</t>
  </si>
  <si>
    <t>Dinner</t>
  </si>
  <si>
    <t>Internet Access Fees</t>
  </si>
  <si>
    <t>Other Expenses</t>
  </si>
  <si>
    <t>Airfare</t>
  </si>
  <si>
    <t>Parking</t>
  </si>
  <si>
    <t>Conf Registration fees</t>
  </si>
  <si>
    <t>Rental Car</t>
  </si>
  <si>
    <t>Train Fare</t>
  </si>
  <si>
    <t>Taxi/Shuttle/Other Trans</t>
  </si>
  <si>
    <t>TRAVEL EXPENSE FORM v Jan 2024</t>
  </si>
  <si>
    <t>TRAVEL EXPENSE FORM  v Jan 2024</t>
  </si>
  <si>
    <t>For assistance call 668-3877 or email &lt;employeetravel@duke.edu&gt;</t>
  </si>
  <si>
    <t>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</si>
</sst>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mm/dd/yy;@"/>
    <numFmt numFmtId="165" formatCode="h:mm;@"/>
    <numFmt numFmtId="166" formatCode="0.00_);\(0.00\)"/>
    <numFmt numFmtId="167" formatCode="m/d/yy;@"/>
    <numFmt numFmtId="168" formatCode="0_);\(0\)"/>
    <numFmt numFmtId="169" formatCode="0;\-0;;@"/>
    <numFmt numFmtId="170" formatCode="0.000"/>
  </numFmts>
  <fonts count="33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8"/>
      <name val="CG Times (W1)"/>
    </font>
    <font>
      <i/>
      <sz val="10"/>
      <color indexed="8"/>
      <name val="CG Times (W1)"/>
    </font>
    <font>
      <sz val="8"/>
      <color indexed="8"/>
      <name val="CG Times (W1)"/>
    </font>
    <font>
      <b/>
      <sz val="8"/>
      <color indexed="8"/>
      <name val="CG Times (W1)"/>
    </font>
    <font>
      <sz val="10"/>
      <color indexed="8"/>
      <name val="CG Times (W1)"/>
    </font>
    <font>
      <sz val="8"/>
      <name val="Arial"/>
      <family val="2"/>
    </font>
    <font>
      <b/>
      <sz val="10"/>
      <name val="CG Times (W1)"/>
    </font>
    <font>
      <sz val="10"/>
      <name val="Arial"/>
      <family val="2"/>
    </font>
    <font>
      <b/>
      <sz val="10"/>
      <color indexed="8"/>
      <name val="CG Times"/>
      <family val="1"/>
    </font>
    <font>
      <b/>
      <sz val="10"/>
      <name val="CG Times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b/>
      <sz val="8"/>
      <name val="Arial"/>
      <family val="2"/>
    </font>
    <font>
      <sz val="10"/>
      <name val="CG Times (W1)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sz val="10"/>
      <color theme="0"/>
      <name val="CG Times (W1)"/>
    </font>
    <font>
      <b/>
      <sz val="10"/>
      <color theme="0"/>
      <name val="CG Times (W1)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NumberFormat="1"/>
    <xf numFmtId="0" fontId="0" fillId="0" borderId="0" xfId="0" applyNumberFormat="1" applyBorder="1"/>
    <xf numFmtId="0" fontId="6" fillId="0" borderId="0" xfId="0" applyNumberFormat="1" applyFont="1" applyBorder="1"/>
    <xf numFmtId="0" fontId="0" fillId="0" borderId="1" xfId="0" applyNumberFormat="1" applyBorder="1"/>
    <xf numFmtId="0" fontId="7" fillId="0" borderId="2" xfId="0" applyNumberFormat="1" applyFont="1" applyBorder="1"/>
    <xf numFmtId="0" fontId="0" fillId="0" borderId="3" xfId="0" applyNumberFormat="1" applyBorder="1"/>
    <xf numFmtId="0" fontId="0" fillId="0" borderId="0" xfId="0" applyNumberFormat="1" applyAlignment="1">
      <alignment horizontal="centerContinuous"/>
    </xf>
    <xf numFmtId="39" fontId="0" fillId="0" borderId="3" xfId="0" applyNumberFormat="1" applyBorder="1"/>
    <xf numFmtId="0" fontId="0" fillId="0" borderId="1" xfId="0" quotePrefix="1" applyNumberForma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6" xfId="0" applyNumberFormat="1" applyBorder="1"/>
    <xf numFmtId="0" fontId="3" fillId="0" borderId="7" xfId="0" applyFont="1" applyBorder="1"/>
    <xf numFmtId="0" fontId="2" fillId="0" borderId="8" xfId="0" applyFont="1" applyBorder="1"/>
    <xf numFmtId="0" fontId="3" fillId="0" borderId="1" xfId="0" applyFont="1" applyBorder="1"/>
    <xf numFmtId="0" fontId="3" fillId="0" borderId="9" xfId="0" applyFont="1" applyBorder="1"/>
    <xf numFmtId="0" fontId="2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6" xfId="0" applyFont="1" applyBorder="1"/>
    <xf numFmtId="0" fontId="2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/>
    <xf numFmtId="0" fontId="3" fillId="0" borderId="17" xfId="0" applyFont="1" applyBorder="1"/>
    <xf numFmtId="0" fontId="0" fillId="0" borderId="18" xfId="0" applyNumberFormat="1" applyBorder="1"/>
    <xf numFmtId="0" fontId="8" fillId="0" borderId="0" xfId="0" applyNumberFormat="1" applyFont="1"/>
    <xf numFmtId="0" fontId="13" fillId="0" borderId="0" xfId="0" applyNumberFormat="1" applyFont="1" applyBorder="1" applyAlignment="1">
      <alignment horizontal="right"/>
    </xf>
    <xf numFmtId="0" fontId="14" fillId="0" borderId="19" xfId="0" applyNumberFormat="1" applyFont="1" applyBorder="1" applyAlignment="1">
      <alignment horizontal="right"/>
    </xf>
    <xf numFmtId="0" fontId="3" fillId="0" borderId="12" xfId="0" applyFont="1" applyFill="1" applyBorder="1"/>
    <xf numFmtId="0" fontId="3" fillId="2" borderId="0" xfId="0" applyFont="1" applyFill="1" applyBorder="1"/>
    <xf numFmtId="0" fontId="2" fillId="0" borderId="20" xfId="0" applyFont="1" applyBorder="1"/>
    <xf numFmtId="0" fontId="2" fillId="0" borderId="12" xfId="0" applyFont="1" applyBorder="1"/>
    <xf numFmtId="0" fontId="2" fillId="0" borderId="21" xfId="0" applyFont="1" applyBorder="1" applyAlignment="1">
      <alignment horizontal="center"/>
    </xf>
    <xf numFmtId="0" fontId="15" fillId="0" borderId="21" xfId="0" applyFont="1" applyBorder="1"/>
    <xf numFmtId="0" fontId="15" fillId="0" borderId="0" xfId="0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2" fillId="2" borderId="22" xfId="0" applyFont="1" applyFill="1" applyBorder="1"/>
    <xf numFmtId="0" fontId="2" fillId="0" borderId="23" xfId="0" applyFont="1" applyBorder="1"/>
    <xf numFmtId="0" fontId="2" fillId="0" borderId="6" xfId="0" applyFont="1" applyBorder="1"/>
    <xf numFmtId="0" fontId="2" fillId="0" borderId="24" xfId="0" applyFont="1" applyFill="1" applyBorder="1"/>
    <xf numFmtId="0" fontId="2" fillId="0" borderId="0" xfId="0" applyFont="1" applyFill="1"/>
    <xf numFmtId="164" fontId="3" fillId="0" borderId="0" xfId="0" applyNumberFormat="1" applyFont="1"/>
    <xf numFmtId="164" fontId="3" fillId="0" borderId="9" xfId="0" applyNumberFormat="1" applyFont="1" applyBorder="1"/>
    <xf numFmtId="164" fontId="3" fillId="0" borderId="14" xfId="0" applyNumberFormat="1" applyFont="1" applyBorder="1"/>
    <xf numFmtId="0" fontId="2" fillId="0" borderId="12" xfId="0" applyFont="1" applyFill="1" applyBorder="1"/>
    <xf numFmtId="0" fontId="2" fillId="0" borderId="6" xfId="0" applyFont="1" applyFill="1" applyBorder="1"/>
    <xf numFmtId="0" fontId="3" fillId="0" borderId="6" xfId="0" applyFont="1" applyFill="1" applyBorder="1"/>
    <xf numFmtId="49" fontId="3" fillId="0" borderId="25" xfId="0" applyNumberFormat="1" applyFont="1" applyBorder="1"/>
    <xf numFmtId="0" fontId="2" fillId="0" borderId="20" xfId="0" applyFont="1" applyFill="1" applyBorder="1"/>
    <xf numFmtId="0" fontId="3" fillId="0" borderId="4" xfId="0" applyFont="1" applyFill="1" applyBorder="1"/>
    <xf numFmtId="0" fontId="2" fillId="0" borderId="26" xfId="0" applyFont="1" applyBorder="1" applyAlignment="1"/>
    <xf numFmtId="0" fontId="2" fillId="0" borderId="4" xfId="0" applyFont="1" applyBorder="1"/>
    <xf numFmtId="0" fontId="2" fillId="0" borderId="27" xfId="0" applyFont="1" applyBorder="1"/>
    <xf numFmtId="0" fontId="2" fillId="0" borderId="27" xfId="0" applyFont="1" applyFill="1" applyBorder="1"/>
    <xf numFmtId="0" fontId="2" fillId="0" borderId="28" xfId="0" applyFont="1" applyBorder="1"/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3" fontId="3" fillId="0" borderId="0" xfId="0" applyNumberFormat="1" applyFont="1"/>
    <xf numFmtId="43" fontId="3" fillId="0" borderId="14" xfId="0" applyNumberFormat="1" applyFont="1" applyBorder="1"/>
    <xf numFmtId="43" fontId="2" fillId="0" borderId="12" xfId="0" applyNumberFormat="1" applyFont="1" applyFill="1" applyBorder="1"/>
    <xf numFmtId="43" fontId="2" fillId="0" borderId="6" xfId="0" applyNumberFormat="1" applyFont="1" applyFill="1" applyBorder="1"/>
    <xf numFmtId="43" fontId="3" fillId="0" borderId="9" xfId="0" applyNumberFormat="1" applyFont="1" applyBorder="1"/>
    <xf numFmtId="43" fontId="3" fillId="2" borderId="0" xfId="0" applyNumberFormat="1" applyFont="1" applyFill="1" applyBorder="1"/>
    <xf numFmtId="43" fontId="0" fillId="0" borderId="0" xfId="0" applyNumberFormat="1" applyBorder="1"/>
    <xf numFmtId="43" fontId="5" fillId="0" borderId="0" xfId="0" applyNumberFormat="1" applyFont="1" applyBorder="1"/>
    <xf numFmtId="0" fontId="2" fillId="2" borderId="15" xfId="0" applyFont="1" applyFill="1" applyBorder="1" applyAlignment="1">
      <alignment horizontal="center"/>
    </xf>
    <xf numFmtId="0" fontId="3" fillId="0" borderId="0" xfId="0" applyFont="1" applyFill="1"/>
    <xf numFmtId="164" fontId="15" fillId="2" borderId="15" xfId="0" applyNumberFormat="1" applyFont="1" applyFill="1" applyBorder="1"/>
    <xf numFmtId="164" fontId="3" fillId="0" borderId="0" xfId="0" applyNumberFormat="1" applyFont="1" applyBorder="1"/>
    <xf numFmtId="164" fontId="13" fillId="0" borderId="9" xfId="0" applyNumberFormat="1" applyFont="1" applyBorder="1"/>
    <xf numFmtId="164" fontId="3" fillId="0" borderId="1" xfId="0" applyNumberFormat="1" applyFont="1" applyBorder="1"/>
    <xf numFmtId="0" fontId="3" fillId="0" borderId="29" xfId="0" applyFont="1" applyBorder="1"/>
    <xf numFmtId="0" fontId="3" fillId="0" borderId="30" xfId="0" applyFont="1" applyBorder="1"/>
    <xf numFmtId="0" fontId="17" fillId="0" borderId="2" xfId="0" applyNumberFormat="1" applyFont="1" applyBorder="1"/>
    <xf numFmtId="0" fontId="17" fillId="0" borderId="0" xfId="0" applyNumberFormat="1" applyFont="1" applyBorder="1"/>
    <xf numFmtId="0" fontId="17" fillId="0" borderId="0" xfId="0" applyNumberFormat="1" applyFont="1"/>
    <xf numFmtId="0" fontId="17" fillId="0" borderId="7" xfId="0" applyNumberFormat="1" applyFont="1" applyBorder="1" applyAlignment="1">
      <alignment horizontal="center"/>
    </xf>
    <xf numFmtId="0" fontId="17" fillId="0" borderId="1" xfId="0" applyNumberFormat="1" applyFont="1" applyBorder="1"/>
    <xf numFmtId="43" fontId="17" fillId="0" borderId="0" xfId="0" applyNumberFormat="1" applyFont="1" applyBorder="1"/>
    <xf numFmtId="43" fontId="17" fillId="0" borderId="1" xfId="0" applyNumberFormat="1" applyFont="1" applyBorder="1"/>
    <xf numFmtId="0" fontId="2" fillId="0" borderId="0" xfId="0" applyFont="1" applyBorder="1"/>
    <xf numFmtId="0" fontId="3" fillId="0" borderId="0" xfId="0" applyFont="1" applyFill="1" applyBorder="1"/>
    <xf numFmtId="0" fontId="3" fillId="0" borderId="0" xfId="0" quotePrefix="1" applyFont="1" applyFill="1" applyBorder="1"/>
    <xf numFmtId="0" fontId="3" fillId="0" borderId="7" xfId="0" applyFont="1" applyFill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5" xfId="0" applyFont="1" applyBorder="1"/>
    <xf numFmtId="0" fontId="2" fillId="0" borderId="34" xfId="0" applyFont="1" applyBorder="1" applyAlignment="1">
      <alignment horizontal="left"/>
    </xf>
    <xf numFmtId="0" fontId="2" fillId="0" borderId="35" xfId="0" applyFont="1" applyBorder="1"/>
    <xf numFmtId="164" fontId="3" fillId="2" borderId="0" xfId="0" applyNumberFormat="1" applyFont="1" applyFill="1" applyBorder="1"/>
    <xf numFmtId="0" fontId="3" fillId="2" borderId="7" xfId="0" applyFont="1" applyFill="1" applyBorder="1"/>
    <xf numFmtId="0" fontId="2" fillId="0" borderId="36" xfId="0" applyFont="1" applyBorder="1"/>
    <xf numFmtId="0" fontId="2" fillId="0" borderId="37" xfId="0" applyFont="1" applyBorder="1"/>
    <xf numFmtId="0" fontId="3" fillId="0" borderId="37" xfId="0" applyFont="1" applyBorder="1"/>
    <xf numFmtId="0" fontId="2" fillId="0" borderId="29" xfId="0" applyFont="1" applyBorder="1"/>
    <xf numFmtId="0" fontId="3" fillId="0" borderId="38" xfId="0" applyFont="1" applyBorder="1"/>
    <xf numFmtId="164" fontId="3" fillId="0" borderId="31" xfId="0" applyNumberFormat="1" applyFont="1" applyBorder="1"/>
    <xf numFmtId="43" fontId="9" fillId="0" borderId="31" xfId="0" applyNumberFormat="1" applyFont="1" applyBorder="1"/>
    <xf numFmtId="0" fontId="17" fillId="0" borderId="31" xfId="0" applyNumberFormat="1" applyFont="1" applyBorder="1"/>
    <xf numFmtId="0" fontId="17" fillId="0" borderId="31" xfId="0" applyNumberFormat="1" applyFont="1" applyBorder="1" applyAlignment="1">
      <alignment horizontal="center"/>
    </xf>
    <xf numFmtId="0" fontId="17" fillId="0" borderId="32" xfId="0" applyNumberFormat="1" applyFont="1" applyBorder="1"/>
    <xf numFmtId="0" fontId="17" fillId="0" borderId="11" xfId="0" applyNumberFormat="1" applyFont="1" applyBorder="1"/>
    <xf numFmtId="43" fontId="12" fillId="0" borderId="0" xfId="0" applyNumberFormat="1" applyFont="1" applyBorder="1" applyAlignment="1">
      <alignment horizontal="left"/>
    </xf>
    <xf numFmtId="164" fontId="14" fillId="0" borderId="0" xfId="0" applyNumberFormat="1" applyFont="1" applyBorder="1"/>
    <xf numFmtId="0" fontId="18" fillId="0" borderId="39" xfId="0" applyFont="1" applyFill="1" applyBorder="1"/>
    <xf numFmtId="43" fontId="3" fillId="0" borderId="40" xfId="0" applyNumberFormat="1" applyFont="1" applyBorder="1"/>
    <xf numFmtId="43" fontId="3" fillId="0" borderId="41" xfId="0" applyNumberFormat="1" applyFont="1" applyBorder="1"/>
    <xf numFmtId="43" fontId="3" fillId="0" borderId="42" xfId="0" applyNumberFormat="1" applyFont="1" applyBorder="1"/>
    <xf numFmtId="43" fontId="3" fillId="0" borderId="43" xfId="0" applyNumberFormat="1" applyFont="1" applyBorder="1"/>
    <xf numFmtId="0" fontId="2" fillId="2" borderId="44" xfId="0" applyFont="1" applyFill="1" applyBorder="1"/>
    <xf numFmtId="164" fontId="3" fillId="0" borderId="4" xfId="0" applyNumberFormat="1" applyFont="1" applyBorder="1"/>
    <xf numFmtId="0" fontId="2" fillId="0" borderId="12" xfId="0" quotePrefix="1" applyFont="1" applyBorder="1"/>
    <xf numFmtId="0" fontId="2" fillId="0" borderId="45" xfId="0" applyFont="1" applyBorder="1"/>
    <xf numFmtId="0" fontId="2" fillId="0" borderId="46" xfId="0" applyFont="1" applyFill="1" applyBorder="1"/>
    <xf numFmtId="0" fontId="20" fillId="0" borderId="0" xfId="0" applyFont="1"/>
    <xf numFmtId="0" fontId="8" fillId="0" borderId="47" xfId="0" applyNumberFormat="1" applyFont="1" applyBorder="1" applyAlignment="1">
      <alignment horizontal="left"/>
    </xf>
    <xf numFmtId="0" fontId="5" fillId="0" borderId="0" xfId="0" applyNumberFormat="1" applyFont="1" applyBorder="1" applyAlignment="1"/>
    <xf numFmtId="0" fontId="21" fillId="0" borderId="19" xfId="0" applyNumberFormat="1" applyFont="1" applyBorder="1"/>
    <xf numFmtId="0" fontId="21" fillId="0" borderId="48" xfId="0" applyNumberFormat="1" applyFont="1" applyBorder="1"/>
    <xf numFmtId="0" fontId="21" fillId="0" borderId="6" xfId="0" applyNumberFormat="1" applyFont="1" applyBorder="1"/>
    <xf numFmtId="0" fontId="21" fillId="0" borderId="0" xfId="0" applyNumberFormat="1" applyFont="1" applyBorder="1" applyAlignment="1">
      <alignment horizontal="centerContinuous"/>
    </xf>
    <xf numFmtId="0" fontId="21" fillId="0" borderId="0" xfId="0" applyNumberFormat="1" applyFont="1"/>
    <xf numFmtId="0" fontId="21" fillId="0" borderId="1" xfId="0" quotePrefix="1" applyNumberFormat="1" applyFont="1" applyBorder="1" applyAlignment="1">
      <alignment horizontal="left"/>
    </xf>
    <xf numFmtId="0" fontId="2" fillId="0" borderId="17" xfId="0" applyFont="1" applyBorder="1"/>
    <xf numFmtId="0" fontId="21" fillId="0" borderId="0" xfId="0" applyNumberFormat="1" applyFont="1" applyAlignment="1">
      <alignment horizontal="center"/>
    </xf>
    <xf numFmtId="49" fontId="3" fillId="3" borderId="12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16" xfId="0" applyNumberFormat="1" applyFont="1" applyFill="1" applyBorder="1" applyAlignment="1" applyProtection="1">
      <alignment horizontal="center"/>
      <protection locked="0"/>
    </xf>
    <xf numFmtId="166" fontId="3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" fontId="3" fillId="3" borderId="15" xfId="0" applyNumberFormat="1" applyFont="1" applyFill="1" applyBorder="1" applyAlignment="1" applyProtection="1">
      <alignment horizontal="center"/>
      <protection locked="0"/>
    </xf>
    <xf numFmtId="39" fontId="3" fillId="3" borderId="39" xfId="0" applyNumberFormat="1" applyFont="1" applyFill="1" applyBorder="1" applyProtection="1">
      <protection locked="0"/>
    </xf>
    <xf numFmtId="166" fontId="3" fillId="3" borderId="39" xfId="0" applyNumberFormat="1" applyFont="1" applyFill="1" applyBorder="1" applyProtection="1">
      <protection locked="0"/>
    </xf>
    <xf numFmtId="49" fontId="3" fillId="3" borderId="4" xfId="0" applyNumberFormat="1" applyFont="1" applyFill="1" applyBorder="1" applyAlignment="1" applyProtection="1">
      <alignment horizontal="center"/>
      <protection locked="0"/>
    </xf>
    <xf numFmtId="49" fontId="3" fillId="3" borderId="49" xfId="0" applyNumberFormat="1" applyFont="1" applyFill="1" applyBorder="1" applyAlignment="1" applyProtection="1">
      <alignment horizontal="center"/>
      <protection locked="0"/>
    </xf>
    <xf numFmtId="49" fontId="3" fillId="3" borderId="50" xfId="0" applyNumberFormat="1" applyFont="1" applyFill="1" applyBorder="1" applyAlignment="1" applyProtection="1">
      <alignment horizontal="center"/>
      <protection locked="0"/>
    </xf>
    <xf numFmtId="0" fontId="21" fillId="0" borderId="0" xfId="0" applyNumberFormat="1" applyFont="1" applyFill="1"/>
    <xf numFmtId="0" fontId="0" fillId="0" borderId="0" xfId="0" applyNumberFormat="1" applyFill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/>
    <xf numFmtId="0" fontId="13" fillId="0" borderId="51" xfId="0" applyNumberFormat="1" applyFont="1" applyBorder="1" applyAlignment="1">
      <alignment horizontal="right" vertical="center"/>
    </xf>
    <xf numFmtId="43" fontId="19" fillId="3" borderId="22" xfId="0" applyNumberFormat="1" applyFont="1" applyFill="1" applyBorder="1" applyAlignment="1" applyProtection="1">
      <protection locked="0"/>
    </xf>
    <xf numFmtId="0" fontId="19" fillId="3" borderId="52" xfId="0" applyNumberFormat="1" applyFont="1" applyFill="1" applyBorder="1" applyAlignment="1" applyProtection="1">
      <protection locked="0"/>
    </xf>
    <xf numFmtId="0" fontId="3" fillId="3" borderId="15" xfId="0" applyFont="1" applyFill="1" applyBorder="1" applyAlignment="1" applyProtection="1">
      <protection locked="0"/>
    </xf>
    <xf numFmtId="39" fontId="3" fillId="3" borderId="15" xfId="0" applyNumberFormat="1" applyFont="1" applyFill="1" applyBorder="1" applyAlignment="1" applyProtection="1">
      <protection locked="0"/>
    </xf>
    <xf numFmtId="43" fontId="3" fillId="0" borderId="40" xfId="0" applyNumberFormat="1" applyFont="1" applyFill="1" applyBorder="1"/>
    <xf numFmtId="0" fontId="20" fillId="0" borderId="53" xfId="0" applyFont="1" applyFill="1" applyBorder="1" applyProtection="1">
      <protection hidden="1"/>
    </xf>
    <xf numFmtId="0" fontId="2" fillId="3" borderId="15" xfId="0" applyFont="1" applyFill="1" applyBorder="1" applyAlignment="1" applyProtection="1">
      <protection locked="0"/>
    </xf>
    <xf numFmtId="1" fontId="3" fillId="3" borderId="12" xfId="0" quotePrefix="1" applyNumberFormat="1" applyFont="1" applyFill="1" applyBorder="1" applyAlignment="1" applyProtection="1">
      <alignment horizontal="center"/>
      <protection locked="0"/>
    </xf>
    <xf numFmtId="1" fontId="3" fillId="3" borderId="6" xfId="0" quotePrefix="1" applyNumberFormat="1" applyFont="1" applyFill="1" applyBorder="1" applyAlignment="1" applyProtection="1">
      <alignment horizontal="center"/>
      <protection locked="0"/>
    </xf>
    <xf numFmtId="0" fontId="2" fillId="3" borderId="54" xfId="0" applyFont="1" applyFill="1" applyBorder="1" applyAlignment="1" applyProtection="1">
      <protection locked="0"/>
    </xf>
    <xf numFmtId="0" fontId="3" fillId="3" borderId="54" xfId="0" applyFont="1" applyFill="1" applyBorder="1" applyAlignment="1" applyProtection="1">
      <protection locked="0"/>
    </xf>
    <xf numFmtId="39" fontId="3" fillId="3" borderId="54" xfId="0" applyNumberFormat="1" applyFont="1" applyFill="1" applyBorder="1" applyAlignment="1" applyProtection="1">
      <protection locked="0"/>
    </xf>
    <xf numFmtId="168" fontId="20" fillId="0" borderId="55" xfId="0" applyNumberFormat="1" applyFont="1" applyFill="1" applyBorder="1" applyProtection="1">
      <protection hidden="1"/>
    </xf>
    <xf numFmtId="0" fontId="22" fillId="0" borderId="0" xfId="0" applyNumberFormat="1" applyFont="1" applyFill="1"/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49" fontId="3" fillId="2" borderId="56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2" fillId="0" borderId="57" xfId="0" applyFont="1" applyBorder="1" applyAlignment="1"/>
    <xf numFmtId="0" fontId="1" fillId="0" borderId="0" xfId="0" applyNumberFormat="1" applyFont="1" applyBorder="1"/>
    <xf numFmtId="0" fontId="1" fillId="0" borderId="2" xfId="0" applyNumberFormat="1" applyFont="1" applyBorder="1"/>
    <xf numFmtId="0" fontId="1" fillId="0" borderId="11" xfId="0" applyNumberFormat="1" applyFont="1" applyBorder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31" xfId="0" applyNumberFormat="1" applyFont="1" applyBorder="1"/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/>
    <xf numFmtId="43" fontId="1" fillId="0" borderId="0" xfId="0" applyNumberFormat="1" applyFont="1" applyBorder="1"/>
    <xf numFmtId="43" fontId="1" fillId="0" borderId="1" xfId="0" applyNumberFormat="1" applyFont="1" applyBorder="1"/>
    <xf numFmtId="0" fontId="1" fillId="0" borderId="1" xfId="0" applyNumberFormat="1" applyFont="1" applyBorder="1"/>
    <xf numFmtId="0" fontId="13" fillId="0" borderId="29" xfId="0" applyNumberFormat="1" applyFont="1" applyBorder="1" applyAlignment="1"/>
    <xf numFmtId="0" fontId="13" fillId="0" borderId="0" xfId="0" applyNumberFormat="1" applyFont="1" applyBorder="1" applyAlignment="1"/>
    <xf numFmtId="43" fontId="3" fillId="0" borderId="43" xfId="0" applyNumberFormat="1" applyFont="1" applyFill="1" applyBorder="1" applyAlignment="1" applyProtection="1"/>
    <xf numFmtId="2" fontId="3" fillId="3" borderId="12" xfId="0" applyNumberFormat="1" applyFont="1" applyFill="1" applyBorder="1" applyAlignment="1" applyProtection="1">
      <alignment horizontal="left"/>
      <protection locked="0"/>
    </xf>
    <xf numFmtId="2" fontId="3" fillId="3" borderId="6" xfId="0" applyNumberFormat="1" applyFont="1" applyFill="1" applyBorder="1" applyAlignment="1" applyProtection="1">
      <alignment horizontal="left"/>
      <protection locked="0"/>
    </xf>
    <xf numFmtId="2" fontId="3" fillId="2" borderId="15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39" fontId="3" fillId="3" borderId="37" xfId="0" applyNumberFormat="1" applyFont="1" applyFill="1" applyBorder="1" applyAlignment="1" applyProtection="1">
      <alignment horizontal="right"/>
      <protection locked="0"/>
    </xf>
    <xf numFmtId="164" fontId="3" fillId="0" borderId="37" xfId="0" applyNumberFormat="1" applyFont="1" applyBorder="1" applyAlignment="1">
      <alignment horizontal="right"/>
    </xf>
    <xf numFmtId="0" fontId="3" fillId="4" borderId="0" xfId="0" applyFont="1" applyFill="1"/>
    <xf numFmtId="43" fontId="3" fillId="0" borderId="58" xfId="0" applyNumberFormat="1" applyFont="1" applyFill="1" applyBorder="1" applyAlignment="1" applyProtection="1">
      <alignment horizontal="center"/>
      <protection locked="0"/>
    </xf>
    <xf numFmtId="43" fontId="9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3" borderId="59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Alignment="1" applyProtection="1">
      <alignment horizontal="left"/>
      <protection locked="0"/>
    </xf>
    <xf numFmtId="14" fontId="3" fillId="3" borderId="0" xfId="0" applyNumberFormat="1" applyFont="1" applyFill="1" applyAlignment="1" applyProtection="1">
      <alignment horizontal="left"/>
      <protection locked="0"/>
    </xf>
    <xf numFmtId="0" fontId="2" fillId="0" borderId="44" xfId="0" applyFont="1" applyBorder="1"/>
    <xf numFmtId="0" fontId="20" fillId="0" borderId="0" xfId="0" applyFont="1" applyBorder="1"/>
    <xf numFmtId="0" fontId="20" fillId="0" borderId="4" xfId="0" applyFont="1" applyBorder="1"/>
    <xf numFmtId="0" fontId="3" fillId="4" borderId="4" xfId="0" applyFont="1" applyFill="1" applyBorder="1"/>
    <xf numFmtId="0" fontId="3" fillId="4" borderId="60" xfId="0" applyFont="1" applyFill="1" applyBorder="1"/>
    <xf numFmtId="14" fontId="3" fillId="4" borderId="4" xfId="0" applyNumberFormat="1" applyFont="1" applyFill="1" applyBorder="1" applyAlignment="1" applyProtection="1">
      <alignment horizontal="left"/>
    </xf>
    <xf numFmtId="169" fontId="3" fillId="4" borderId="15" xfId="0" applyNumberFormat="1" applyFont="1" applyFill="1" applyBorder="1" applyAlignment="1" applyProtection="1">
      <alignment horizontal="center"/>
    </xf>
    <xf numFmtId="169" fontId="2" fillId="4" borderId="59" xfId="0" applyNumberFormat="1" applyFont="1" applyFill="1" applyBorder="1" applyAlignment="1" applyProtection="1">
      <alignment horizontal="center"/>
    </xf>
    <xf numFmtId="0" fontId="3" fillId="4" borderId="10" xfId="0" applyFont="1" applyFill="1" applyBorder="1"/>
    <xf numFmtId="0" fontId="3" fillId="4" borderId="9" xfId="0" applyFont="1" applyFill="1" applyBorder="1"/>
    <xf numFmtId="0" fontId="2" fillId="4" borderId="27" xfId="0" applyFont="1" applyFill="1" applyBorder="1"/>
    <xf numFmtId="0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/>
    <xf numFmtId="43" fontId="3" fillId="0" borderId="42" xfId="0" applyNumberFormat="1" applyFont="1" applyFill="1" applyBorder="1" applyAlignment="1" applyProtection="1">
      <alignment horizontal="center"/>
    </xf>
    <xf numFmtId="0" fontId="17" fillId="0" borderId="0" xfId="0" applyNumberFormat="1" applyFont="1" applyBorder="1" applyAlignment="1">
      <alignment horizontal="center"/>
    </xf>
    <xf numFmtId="0" fontId="2" fillId="0" borderId="61" xfId="0" applyFont="1" applyBorder="1"/>
    <xf numFmtId="0" fontId="3" fillId="0" borderId="25" xfId="0" applyFont="1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9" xfId="0" applyFont="1" applyBorder="1"/>
    <xf numFmtId="0" fontId="2" fillId="3" borderId="62" xfId="0" applyFont="1" applyFill="1" applyBorder="1" applyAlignment="1" applyProtection="1">
      <alignment horizontal="center"/>
      <protection locked="0"/>
    </xf>
    <xf numFmtId="0" fontId="2" fillId="0" borderId="25" xfId="0" applyFont="1" applyBorder="1"/>
    <xf numFmtId="0" fontId="3" fillId="0" borderId="63" xfId="0" applyFont="1" applyBorder="1"/>
    <xf numFmtId="0" fontId="3" fillId="0" borderId="14" xfId="0" applyFont="1" applyBorder="1" applyAlignment="1">
      <alignment horizontal="left" wrapText="1"/>
    </xf>
    <xf numFmtId="0" fontId="2" fillId="4" borderId="45" xfId="0" applyFont="1" applyFill="1" applyBorder="1" applyAlignment="1">
      <alignment horizontal="left"/>
    </xf>
    <xf numFmtId="169" fontId="2" fillId="4" borderId="64" xfId="0" applyNumberFormat="1" applyFont="1" applyFill="1" applyBorder="1" applyAlignment="1" applyProtection="1">
      <alignment horizontal="center"/>
    </xf>
    <xf numFmtId="169" fontId="3" fillId="4" borderId="45" xfId="0" applyNumberFormat="1" applyFont="1" applyFill="1" applyBorder="1" applyAlignment="1" applyProtection="1">
      <alignment horizontal="center"/>
    </xf>
    <xf numFmtId="0" fontId="2" fillId="0" borderId="65" xfId="0" applyFont="1" applyBorder="1"/>
    <xf numFmtId="0" fontId="2" fillId="0" borderId="66" xfId="0" applyFont="1" applyBorder="1"/>
    <xf numFmtId="0" fontId="3" fillId="0" borderId="67" xfId="0" applyFont="1" applyBorder="1"/>
    <xf numFmtId="0" fontId="5" fillId="0" borderId="19" xfId="0" applyNumberFormat="1" applyFont="1" applyBorder="1"/>
    <xf numFmtId="0" fontId="3" fillId="5" borderId="68" xfId="0" applyFont="1" applyFill="1" applyBorder="1" applyAlignment="1" applyProtection="1">
      <alignment horizontal="center"/>
      <protection locked="0"/>
    </xf>
    <xf numFmtId="0" fontId="3" fillId="5" borderId="69" xfId="0" applyFont="1" applyFill="1" applyBorder="1" applyAlignment="1" applyProtection="1">
      <alignment horizontal="center"/>
      <protection locked="0"/>
    </xf>
    <xf numFmtId="0" fontId="25" fillId="0" borderId="0" xfId="0" applyNumberFormat="1" applyFont="1" applyBorder="1"/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/>
    <xf numFmtId="0" fontId="21" fillId="0" borderId="5" xfId="0" applyNumberFormat="1" applyFont="1" applyFill="1" applyBorder="1"/>
    <xf numFmtId="0" fontId="21" fillId="0" borderId="5" xfId="0" applyNumberFormat="1" applyFont="1" applyBorder="1"/>
    <xf numFmtId="39" fontId="3" fillId="3" borderId="12" xfId="0" applyNumberFormat="1" applyFont="1" applyFill="1" applyBorder="1" applyAlignment="1" applyProtection="1">
      <alignment horizontal="center"/>
      <protection locked="0"/>
    </xf>
    <xf numFmtId="39" fontId="3" fillId="3" borderId="37" xfId="0" applyNumberFormat="1" applyFont="1" applyFill="1" applyBorder="1" applyAlignment="1" applyProtection="1">
      <protection locked="0"/>
    </xf>
    <xf numFmtId="0" fontId="1" fillId="4" borderId="0" xfId="0" applyFont="1" applyFill="1"/>
    <xf numFmtId="0" fontId="1" fillId="0" borderId="0" xfId="0" applyFont="1"/>
    <xf numFmtId="0" fontId="22" fillId="0" borderId="0" xfId="0" applyNumberFormat="1" applyFont="1"/>
    <xf numFmtId="0" fontId="1" fillId="0" borderId="0" xfId="0" applyFont="1" applyFill="1"/>
    <xf numFmtId="0" fontId="1" fillId="4" borderId="0" xfId="0" applyNumberFormat="1" applyFont="1" applyFill="1"/>
    <xf numFmtId="0" fontId="11" fillId="0" borderId="0" xfId="0" applyNumberFormat="1" applyFont="1"/>
    <xf numFmtId="0" fontId="2" fillId="0" borderId="0" xfId="0" applyNumberFormat="1" applyFont="1" applyFill="1"/>
    <xf numFmtId="0" fontId="3" fillId="0" borderId="0" xfId="0" applyNumberFormat="1" applyFont="1" applyFill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43" fontId="30" fillId="0" borderId="0" xfId="0" applyNumberFormat="1" applyFont="1" applyBorder="1"/>
    <xf numFmtId="0" fontId="30" fillId="0" borderId="0" xfId="0" applyNumberFormat="1" applyFont="1" applyBorder="1"/>
    <xf numFmtId="0" fontId="29" fillId="0" borderId="0" xfId="0" applyFont="1" applyBorder="1"/>
    <xf numFmtId="0" fontId="29" fillId="0" borderId="0" xfId="0" applyFont="1" applyProtection="1">
      <protection hidden="1"/>
    </xf>
    <xf numFmtId="0" fontId="29" fillId="0" borderId="0" xfId="0" quotePrefix="1" applyFont="1"/>
    <xf numFmtId="0" fontId="29" fillId="4" borderId="0" xfId="0" applyFont="1" applyFill="1"/>
    <xf numFmtId="0" fontId="30" fillId="4" borderId="0" xfId="0" applyFont="1" applyFill="1"/>
    <xf numFmtId="0" fontId="29" fillId="0" borderId="0" xfId="0" applyFont="1" applyFill="1"/>
    <xf numFmtId="0" fontId="31" fillId="0" borderId="0" xfId="0" applyNumberFormat="1" applyFont="1" applyFill="1" applyAlignment="1">
      <alignment horizontal="centerContinuous"/>
    </xf>
    <xf numFmtId="0" fontId="31" fillId="0" borderId="0" xfId="0" applyNumberFormat="1" applyFont="1" applyAlignment="1">
      <alignment horizontal="centerContinuous"/>
    </xf>
    <xf numFmtId="0" fontId="32" fillId="0" borderId="0" xfId="0" applyFont="1"/>
    <xf numFmtId="0" fontId="30" fillId="0" borderId="0" xfId="0" applyFont="1"/>
    <xf numFmtId="164" fontId="30" fillId="0" borderId="0" xfId="0" applyNumberFormat="1" applyFont="1"/>
    <xf numFmtId="0" fontId="29" fillId="0" borderId="4" xfId="0" applyFont="1" applyBorder="1"/>
    <xf numFmtId="0" fontId="31" fillId="0" borderId="0" xfId="0" applyNumberFormat="1" applyFont="1" applyFill="1"/>
    <xf numFmtId="0" fontId="31" fillId="0" borderId="0" xfId="0" applyNumberFormat="1" applyFont="1"/>
    <xf numFmtId="0" fontId="30" fillId="0" borderId="0" xfId="0" applyNumberFormat="1" applyFont="1" applyFill="1"/>
    <xf numFmtId="0" fontId="29" fillId="4" borderId="0" xfId="0" applyNumberFormat="1" applyFont="1" applyFill="1" applyAlignment="1">
      <alignment horizontal="left"/>
    </xf>
    <xf numFmtId="43" fontId="29" fillId="0" borderId="0" xfId="0" applyNumberFormat="1" applyFont="1"/>
    <xf numFmtId="0" fontId="31" fillId="4" borderId="0" xfId="0" applyNumberFormat="1" applyFont="1" applyFill="1" applyAlignment="1">
      <alignment horizontal="left"/>
    </xf>
    <xf numFmtId="0" fontId="30" fillId="0" borderId="0" xfId="0" applyFont="1" applyFill="1"/>
    <xf numFmtId="0" fontId="22" fillId="0" borderId="0" xfId="0" applyNumberFormat="1" applyFont="1" applyFill="1" applyAlignment="1">
      <alignment horizontal="centerContinuous"/>
    </xf>
    <xf numFmtId="0" fontId="1" fillId="0" borderId="0" xfId="0" applyNumberFormat="1" applyFont="1" applyFill="1"/>
    <xf numFmtId="0" fontId="2" fillId="0" borderId="9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2" fontId="3" fillId="3" borderId="87" xfId="0" applyNumberFormat="1" applyFont="1" applyFill="1" applyBorder="1" applyAlignment="1" applyProtection="1">
      <alignment horizontal="center"/>
      <protection locked="0"/>
    </xf>
    <xf numFmtId="1" fontId="3" fillId="2" borderId="57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74" xfId="0" applyNumberFormat="1" applyFont="1" applyFill="1" applyBorder="1" applyAlignment="1" applyProtection="1">
      <alignment horizontal="center"/>
      <protection locked="0"/>
    </xf>
    <xf numFmtId="43" fontId="2" fillId="2" borderId="57" xfId="0" applyNumberFormat="1" applyFont="1" applyFill="1" applyBorder="1" applyAlignment="1">
      <alignment horizontal="center"/>
    </xf>
    <xf numFmtId="43" fontId="2" fillId="2" borderId="12" xfId="0" applyNumberFormat="1" applyFont="1" applyFill="1" applyBorder="1" applyAlignment="1">
      <alignment horizontal="center"/>
    </xf>
    <xf numFmtId="43" fontId="2" fillId="2" borderId="74" xfId="0" applyNumberFormat="1" applyFont="1" applyFill="1" applyBorder="1" applyAlignment="1">
      <alignment horizontal="center"/>
    </xf>
    <xf numFmtId="0" fontId="2" fillId="0" borderId="45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0" borderId="87" xfId="0" applyFont="1" applyFill="1" applyBorder="1" applyAlignment="1">
      <alignment horizontal="center"/>
    </xf>
    <xf numFmtId="1" fontId="3" fillId="2" borderId="45" xfId="0" applyNumberFormat="1" applyFont="1" applyFill="1" applyBorder="1" applyAlignment="1" applyProtection="1">
      <alignment horizontal="center"/>
      <protection locked="0"/>
    </xf>
    <xf numFmtId="1" fontId="3" fillId="2" borderId="37" xfId="0" applyNumberFormat="1" applyFont="1" applyFill="1" applyBorder="1" applyAlignment="1" applyProtection="1">
      <alignment horizontal="center"/>
      <protection locked="0"/>
    </xf>
    <xf numFmtId="1" fontId="3" fillId="2" borderId="82" xfId="0" applyNumberFormat="1" applyFont="1" applyFill="1" applyBorder="1" applyAlignment="1" applyProtection="1">
      <alignment horizontal="center"/>
      <protection locked="0"/>
    </xf>
    <xf numFmtId="43" fontId="3" fillId="0" borderId="43" xfId="0" applyNumberFormat="1" applyFont="1" applyFill="1" applyBorder="1" applyAlignment="1">
      <alignment horizontal="center"/>
    </xf>
    <xf numFmtId="43" fontId="3" fillId="0" borderId="89" xfId="0" applyNumberFormat="1" applyFont="1" applyFill="1" applyBorder="1" applyAlignment="1">
      <alignment horizontal="center"/>
    </xf>
    <xf numFmtId="43" fontId="3" fillId="0" borderId="43" xfId="0" applyNumberFormat="1" applyFont="1" applyFill="1" applyBorder="1" applyAlignment="1" applyProtection="1">
      <alignment horizontal="center"/>
    </xf>
    <xf numFmtId="43" fontId="3" fillId="0" borderId="41" xfId="0" applyNumberFormat="1" applyFont="1" applyFill="1" applyBorder="1" applyAlignment="1" applyProtection="1">
      <alignment horizontal="center"/>
    </xf>
    <xf numFmtId="43" fontId="3" fillId="3" borderId="43" xfId="0" applyNumberFormat="1" applyFont="1" applyFill="1" applyBorder="1" applyAlignment="1" applyProtection="1">
      <alignment horizontal="center"/>
      <protection locked="0"/>
    </xf>
    <xf numFmtId="43" fontId="3" fillId="3" borderId="41" xfId="0" applyNumberFormat="1" applyFont="1" applyFill="1" applyBorder="1" applyAlignment="1" applyProtection="1">
      <alignment horizontal="center"/>
      <protection locked="0"/>
    </xf>
    <xf numFmtId="0" fontId="13" fillId="0" borderId="4" xfId="0" applyNumberFormat="1" applyFont="1" applyBorder="1" applyAlignment="1">
      <alignment horizontal="right"/>
    </xf>
    <xf numFmtId="0" fontId="13" fillId="0" borderId="49" xfId="0" applyNumberFormat="1" applyFont="1" applyBorder="1" applyAlignment="1">
      <alignment horizontal="right"/>
    </xf>
    <xf numFmtId="0" fontId="13" fillId="0" borderId="29" xfId="0" applyNumberFormat="1" applyFont="1" applyBorder="1" applyAlignment="1">
      <alignment horizontal="right"/>
    </xf>
    <xf numFmtId="0" fontId="13" fillId="0" borderId="0" xfId="0" applyNumberFormat="1" applyFont="1" applyBorder="1" applyAlignment="1">
      <alignment horizontal="right"/>
    </xf>
    <xf numFmtId="0" fontId="13" fillId="0" borderId="7" xfId="0" applyNumberFormat="1" applyFont="1" applyBorder="1" applyAlignment="1">
      <alignment horizontal="right"/>
    </xf>
    <xf numFmtId="43" fontId="3" fillId="3" borderId="58" xfId="0" applyNumberFormat="1" applyFont="1" applyFill="1" applyBorder="1" applyAlignment="1" applyProtection="1">
      <alignment horizontal="center"/>
      <protection locked="0"/>
    </xf>
    <xf numFmtId="43" fontId="3" fillId="3" borderId="42" xfId="0" applyNumberFormat="1" applyFont="1" applyFill="1" applyBorder="1" applyAlignment="1" applyProtection="1">
      <alignment horizontal="center"/>
      <protection locked="0"/>
    </xf>
    <xf numFmtId="43" fontId="3" fillId="3" borderId="89" xfId="0" applyNumberFormat="1" applyFont="1" applyFill="1" applyBorder="1" applyAlignment="1" applyProtection="1">
      <alignment horizontal="center"/>
      <protection locked="0"/>
    </xf>
    <xf numFmtId="43" fontId="2" fillId="0" borderId="4" xfId="0" applyNumberFormat="1" applyFont="1" applyBorder="1" applyAlignment="1">
      <alignment horizontal="right"/>
    </xf>
    <xf numFmtId="43" fontId="2" fillId="0" borderId="49" xfId="0" applyNumberFormat="1" applyFont="1" applyBorder="1" applyAlignment="1">
      <alignment horizontal="right"/>
    </xf>
    <xf numFmtId="43" fontId="3" fillId="0" borderId="42" xfId="0" applyNumberFormat="1" applyFont="1" applyFill="1" applyBorder="1" applyAlignment="1">
      <alignment horizontal="center"/>
    </xf>
    <xf numFmtId="43" fontId="3" fillId="0" borderId="41" xfId="0" applyNumberFormat="1" applyFont="1" applyFill="1" applyBorder="1" applyAlignment="1">
      <alignment horizontal="center"/>
    </xf>
    <xf numFmtId="167" fontId="19" fillId="3" borderId="28" xfId="0" applyNumberFormat="1" applyFont="1" applyFill="1" applyBorder="1" applyAlignment="1" applyProtection="1">
      <alignment horizontal="center"/>
      <protection locked="0"/>
    </xf>
    <xf numFmtId="167" fontId="19" fillId="3" borderId="60" xfId="0" applyNumberFormat="1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3" fillId="3" borderId="74" xfId="0" applyNumberFormat="1" applyFont="1" applyFill="1" applyBorder="1" applyAlignment="1" applyProtection="1">
      <alignment horizontal="center"/>
      <protection locked="0"/>
    </xf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0" fontId="0" fillId="3" borderId="3" xfId="0" applyNumberForma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3" fillId="3" borderId="20" xfId="0" applyFont="1" applyFill="1" applyBorder="1" applyAlignment="1" applyProtection="1">
      <alignment horizontal="left"/>
      <protection locked="0"/>
    </xf>
    <xf numFmtId="0" fontId="3" fillId="3" borderId="74" xfId="0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right"/>
    </xf>
    <xf numFmtId="0" fontId="2" fillId="0" borderId="74" xfId="0" applyFont="1" applyBorder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5" fillId="0" borderId="19" xfId="0" applyNumberFormat="1" applyFont="1" applyBorder="1"/>
    <xf numFmtId="0" fontId="5" fillId="0" borderId="0" xfId="0" applyNumberFormat="1" applyFont="1" applyBorder="1"/>
    <xf numFmtId="0" fontId="5" fillId="0" borderId="86" xfId="0" applyNumberFormat="1" applyFont="1" applyBorder="1" applyAlignment="1">
      <alignment horizontal="left"/>
    </xf>
    <xf numFmtId="0" fontId="5" fillId="0" borderId="87" xfId="0" applyNumberFormat="1" applyFont="1" applyBorder="1" applyAlignment="1">
      <alignment horizontal="left"/>
    </xf>
    <xf numFmtId="0" fontId="2" fillId="0" borderId="39" xfId="0" applyFont="1" applyFill="1" applyBorder="1" applyAlignment="1">
      <alignment horizontal="center"/>
    </xf>
    <xf numFmtId="0" fontId="7" fillId="3" borderId="19" xfId="0" applyNumberFormat="1" applyFont="1" applyFill="1" applyBorder="1" applyAlignment="1" applyProtection="1">
      <alignment horizontal="left"/>
      <protection locked="0"/>
    </xf>
    <xf numFmtId="0" fontId="7" fillId="3" borderId="0" xfId="0" applyNumberFormat="1" applyFont="1" applyFill="1" applyBorder="1" applyAlignment="1" applyProtection="1">
      <alignment horizontal="left"/>
      <protection locked="0"/>
    </xf>
    <xf numFmtId="0" fontId="7" fillId="3" borderId="88" xfId="0" applyNumberFormat="1" applyFont="1" applyFill="1" applyBorder="1" applyAlignment="1" applyProtection="1">
      <alignment horizontal="left"/>
      <protection locked="0"/>
    </xf>
    <xf numFmtId="0" fontId="7" fillId="3" borderId="1" xfId="0" applyNumberFormat="1" applyFont="1" applyFill="1" applyBorder="1" applyAlignment="1" applyProtection="1">
      <alignment horizontal="left"/>
      <protection locked="0"/>
    </xf>
    <xf numFmtId="167" fontId="1" fillId="3" borderId="4" xfId="0" applyNumberFormat="1" applyFont="1" applyFill="1" applyBorder="1" applyAlignment="1" applyProtection="1">
      <alignment horizontal="center"/>
      <protection locked="0"/>
    </xf>
    <xf numFmtId="43" fontId="2" fillId="0" borderId="12" xfId="0" applyNumberFormat="1" applyFont="1" applyBorder="1" applyAlignment="1">
      <alignment horizontal="right"/>
    </xf>
    <xf numFmtId="43" fontId="2" fillId="0" borderId="22" xfId="0" applyNumberFormat="1" applyFont="1" applyBorder="1" applyAlignment="1">
      <alignment horizontal="right"/>
    </xf>
    <xf numFmtId="43" fontId="3" fillId="3" borderId="12" xfId="0" applyNumberFormat="1" applyFont="1" applyFill="1" applyBorder="1" applyAlignment="1" applyProtection="1">
      <alignment horizontal="right"/>
      <protection locked="0"/>
    </xf>
    <xf numFmtId="43" fontId="3" fillId="3" borderId="74" xfId="0" applyNumberFormat="1" applyFont="1" applyFill="1" applyBorder="1" applyAlignment="1" applyProtection="1">
      <alignment horizontal="right"/>
      <protection locked="0"/>
    </xf>
    <xf numFmtId="0" fontId="2" fillId="0" borderId="57" xfId="0" applyFont="1" applyBorder="1" applyAlignment="1">
      <alignment horizontal="center"/>
    </xf>
    <xf numFmtId="0" fontId="3" fillId="3" borderId="85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167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</xf>
    <xf numFmtId="0" fontId="2" fillId="0" borderId="44" xfId="0" applyFont="1" applyBorder="1" applyAlignment="1">
      <alignment horizontal="center"/>
    </xf>
    <xf numFmtId="0" fontId="24" fillId="5" borderId="12" xfId="0" applyFont="1" applyFill="1" applyBorder="1" applyAlignment="1" applyProtection="1">
      <alignment horizontal="left"/>
      <protection locked="0"/>
    </xf>
    <xf numFmtId="0" fontId="24" fillId="5" borderId="78" xfId="0" applyFont="1" applyFill="1" applyBorder="1" applyAlignment="1" applyProtection="1">
      <alignment horizontal="left"/>
      <protection locked="0"/>
    </xf>
    <xf numFmtId="0" fontId="24" fillId="5" borderId="12" xfId="0" applyFont="1" applyFill="1" applyBorder="1" applyAlignment="1" applyProtection="1">
      <protection locked="0"/>
    </xf>
    <xf numFmtId="0" fontId="24" fillId="5" borderId="78" xfId="0" applyFont="1" applyFill="1" applyBorder="1" applyAlignment="1" applyProtection="1">
      <protection locked="0"/>
    </xf>
    <xf numFmtId="0" fontId="19" fillId="3" borderId="12" xfId="0" applyNumberFormat="1" applyFont="1" applyFill="1" applyBorder="1" applyAlignment="1" applyProtection="1">
      <alignment horizontal="center"/>
      <protection locked="0"/>
    </xf>
    <xf numFmtId="0" fontId="19" fillId="3" borderId="74" xfId="0" applyNumberFormat="1" applyFont="1" applyFill="1" applyBorder="1" applyAlignment="1" applyProtection="1">
      <alignment horizontal="center"/>
      <protection locked="0"/>
    </xf>
    <xf numFmtId="0" fontId="19" fillId="3" borderId="37" xfId="0" applyNumberFormat="1" applyFont="1" applyFill="1" applyBorder="1" applyAlignment="1" applyProtection="1">
      <alignment horizontal="center"/>
      <protection locked="0"/>
    </xf>
    <xf numFmtId="0" fontId="19" fillId="3" borderId="82" xfId="0" applyNumberFormat="1" applyFont="1" applyFill="1" applyBorder="1" applyAlignment="1" applyProtection="1">
      <alignment horizontal="center"/>
      <protection locked="0"/>
    </xf>
    <xf numFmtId="170" fontId="3" fillId="3" borderId="12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>
      <alignment horizontal="center"/>
    </xf>
    <xf numFmtId="164" fontId="2" fillId="2" borderId="49" xfId="0" applyNumberFormat="1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2" fillId="0" borderId="6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3" borderId="37" xfId="0" applyNumberFormat="1" applyFont="1" applyFill="1" applyBorder="1" applyAlignment="1" applyProtection="1">
      <alignment horizontal="center"/>
      <protection locked="0"/>
    </xf>
    <xf numFmtId="2" fontId="3" fillId="3" borderId="82" xfId="0" applyNumberFormat="1" applyFont="1" applyFill="1" applyBorder="1" applyAlignment="1" applyProtection="1">
      <alignment horizontal="center"/>
      <protection locked="0"/>
    </xf>
    <xf numFmtId="0" fontId="24" fillId="0" borderId="10" xfId="0" applyFont="1" applyBorder="1"/>
    <xf numFmtId="0" fontId="24" fillId="0" borderId="9" xfId="0" applyFont="1" applyBorder="1"/>
    <xf numFmtId="0" fontId="24" fillId="0" borderId="71" xfId="0" applyFont="1" applyBorder="1"/>
    <xf numFmtId="0" fontId="24" fillId="0" borderId="27" xfId="0" applyFont="1" applyBorder="1"/>
    <xf numFmtId="0" fontId="24" fillId="0" borderId="4" xfId="0" applyFont="1" applyBorder="1"/>
    <xf numFmtId="0" fontId="24" fillId="0" borderId="60" xfId="0" applyFont="1" applyBorder="1"/>
    <xf numFmtId="0" fontId="24" fillId="3" borderId="6" xfId="0" applyFont="1" applyFill="1" applyBorder="1" applyAlignment="1" applyProtection="1">
      <alignment horizontal="left"/>
      <protection locked="0"/>
    </xf>
    <xf numFmtId="0" fontId="24" fillId="3" borderId="75" xfId="0" applyFont="1" applyFill="1" applyBorder="1" applyAlignment="1" applyProtection="1">
      <alignment horizontal="left"/>
      <protection locked="0"/>
    </xf>
    <xf numFmtId="0" fontId="23" fillId="3" borderId="5" xfId="0" applyFont="1" applyFill="1" applyBorder="1" applyAlignment="1" applyProtection="1">
      <alignment horizontal="left" vertical="top" wrapText="1" readingOrder="1"/>
      <protection locked="0"/>
    </xf>
    <xf numFmtId="0" fontId="23" fillId="3" borderId="76" xfId="0" applyFont="1" applyFill="1" applyBorder="1" applyAlignment="1" applyProtection="1">
      <alignment horizontal="left" vertical="top" wrapText="1" readingOrder="1"/>
      <protection locked="0"/>
    </xf>
    <xf numFmtId="0" fontId="23" fillId="3" borderId="25" xfId="0" applyFont="1" applyFill="1" applyBorder="1" applyAlignment="1" applyProtection="1">
      <alignment horizontal="left" vertical="top" wrapText="1" readingOrder="1"/>
      <protection locked="0"/>
    </xf>
    <xf numFmtId="0" fontId="23" fillId="3" borderId="77" xfId="0" applyFont="1" applyFill="1" applyBorder="1" applyAlignment="1" applyProtection="1">
      <alignment horizontal="left" vertical="top" wrapText="1" readingOrder="1"/>
      <protection locked="0"/>
    </xf>
    <xf numFmtId="0" fontId="2" fillId="0" borderId="5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57" xfId="0" applyFont="1" applyFill="1" applyBorder="1" applyAlignment="1" applyProtection="1">
      <alignment horizontal="left"/>
    </xf>
    <xf numFmtId="0" fontId="2" fillId="0" borderId="12" xfId="0" applyFont="1" applyFill="1" applyBorder="1" applyAlignment="1" applyProtection="1">
      <alignment horizontal="left"/>
    </xf>
    <xf numFmtId="0" fontId="2" fillId="0" borderId="74" xfId="0" applyFont="1" applyFill="1" applyBorder="1" applyAlignment="1" applyProtection="1">
      <alignment horizontal="left"/>
    </xf>
    <xf numFmtId="0" fontId="2" fillId="0" borderId="79" xfId="0" applyFont="1" applyBorder="1"/>
    <xf numFmtId="0" fontId="2" fillId="0" borderId="6" xfId="0" applyFont="1" applyBorder="1"/>
    <xf numFmtId="0" fontId="2" fillId="0" borderId="80" xfId="0" applyFont="1" applyBorder="1"/>
    <xf numFmtId="0" fontId="2" fillId="0" borderId="81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70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8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" fillId="0" borderId="57" xfId="0" applyFont="1" applyFill="1" applyBorder="1"/>
    <xf numFmtId="0" fontId="2" fillId="0" borderId="12" xfId="0" applyFont="1" applyFill="1" applyBorder="1"/>
    <xf numFmtId="0" fontId="2" fillId="0" borderId="57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71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60" xfId="0" applyFont="1" applyFill="1" applyBorder="1" applyAlignment="1" applyProtection="1">
      <alignment horizontal="center"/>
      <protection locked="0"/>
    </xf>
    <xf numFmtId="0" fontId="4" fillId="5" borderId="72" xfId="0" applyFont="1" applyFill="1" applyBorder="1" applyAlignment="1" applyProtection="1">
      <alignment horizontal="center"/>
      <protection locked="0"/>
    </xf>
    <xf numFmtId="0" fontId="4" fillId="5" borderId="73" xfId="0" applyFont="1" applyFill="1" applyBorder="1" applyAlignment="1" applyProtection="1">
      <alignment horizontal="center"/>
      <protection locked="0"/>
    </xf>
    <xf numFmtId="165" fontId="3" fillId="3" borderId="12" xfId="0" applyNumberFormat="1" applyFont="1" applyFill="1" applyBorder="1" applyAlignment="1" applyProtection="1">
      <alignment horizontal="left"/>
      <protection locked="0"/>
    </xf>
    <xf numFmtId="165" fontId="3" fillId="3" borderId="74" xfId="0" applyNumberFormat="1" applyFont="1" applyFill="1" applyBorder="1" applyAlignment="1" applyProtection="1">
      <alignment horizontal="left"/>
      <protection locked="0"/>
    </xf>
    <xf numFmtId="0" fontId="2" fillId="0" borderId="35" xfId="0" applyFont="1" applyBorder="1" applyAlignment="1">
      <alignment horizontal="center"/>
    </xf>
    <xf numFmtId="165" fontId="3" fillId="4" borderId="12" xfId="0" applyNumberFormat="1" applyFont="1" applyFill="1" applyBorder="1" applyAlignment="1" applyProtection="1">
      <alignment horizontal="left"/>
    </xf>
    <xf numFmtId="165" fontId="3" fillId="4" borderId="74" xfId="0" applyNumberFormat="1" applyFont="1" applyFill="1" applyBorder="1" applyAlignment="1" applyProtection="1">
      <alignment horizontal="left"/>
    </xf>
    <xf numFmtId="0" fontId="2" fillId="0" borderId="45" xfId="0" applyFont="1" applyBorder="1" applyProtection="1"/>
    <xf numFmtId="0" fontId="2" fillId="0" borderId="37" xfId="0" applyFont="1" applyBorder="1" applyProtection="1"/>
    <xf numFmtId="0" fontId="2" fillId="0" borderId="82" xfId="0" applyFont="1" applyBorder="1" applyProtection="1"/>
    <xf numFmtId="169" fontId="3" fillId="4" borderId="5" xfId="0" applyNumberFormat="1" applyFont="1" applyFill="1" applyBorder="1" applyAlignment="1" applyProtection="1">
      <alignment horizontal="left" wrapText="1" readingOrder="1"/>
    </xf>
    <xf numFmtId="169" fontId="3" fillId="4" borderId="31" xfId="0" applyNumberFormat="1" applyFont="1" applyFill="1" applyBorder="1" applyAlignment="1" applyProtection="1">
      <alignment horizontal="left" wrapText="1" readingOrder="1"/>
    </xf>
    <xf numFmtId="0" fontId="2" fillId="4" borderId="12" xfId="0" applyFont="1" applyFill="1" applyBorder="1" applyAlignment="1">
      <alignment horizontal="center"/>
    </xf>
    <xf numFmtId="167" fontId="0" fillId="3" borderId="4" xfId="0" applyNumberFormat="1" applyFill="1" applyBorder="1" applyAlignment="1" applyProtection="1">
      <alignment horizontal="center"/>
      <protection locked="0"/>
    </xf>
    <xf numFmtId="0" fontId="13" fillId="0" borderId="0" xfId="0" applyNumberFormat="1" applyFont="1" applyBorder="1" applyAlignment="1">
      <alignment horizontal="center"/>
    </xf>
    <xf numFmtId="0" fontId="13" fillId="0" borderId="7" xfId="0" applyNumberFormat="1" applyFont="1" applyBorder="1" applyAlignment="1">
      <alignment horizontal="center"/>
    </xf>
    <xf numFmtId="167" fontId="3" fillId="5" borderId="4" xfId="0" applyNumberFormat="1" applyFont="1" applyFill="1" applyBorder="1" applyAlignment="1" applyProtection="1">
      <alignment horizontal="center"/>
      <protection locked="0"/>
    </xf>
    <xf numFmtId="0" fontId="1" fillId="5" borderId="4" xfId="0" applyNumberFormat="1" applyFont="1" applyFill="1" applyBorder="1" applyAlignment="1" applyProtection="1">
      <alignment horizontal="center"/>
      <protection locked="0"/>
    </xf>
    <xf numFmtId="0" fontId="1" fillId="5" borderId="0" xfId="0" applyNumberFormat="1" applyFont="1" applyFill="1" applyBorder="1" applyAlignment="1" applyProtection="1">
      <alignment horizontal="center"/>
      <protection locked="0"/>
    </xf>
    <xf numFmtId="43" fontId="3" fillId="0" borderId="43" xfId="0" applyNumberFormat="1" applyFont="1" applyFill="1" applyBorder="1" applyAlignment="1" applyProtection="1">
      <alignment horizontal="right"/>
    </xf>
    <xf numFmtId="43" fontId="3" fillId="0" borderId="41" xfId="0" applyNumberFormat="1" applyFont="1" applyFill="1" applyBorder="1" applyAlignment="1" applyProtection="1">
      <alignment horizontal="right"/>
    </xf>
    <xf numFmtId="43" fontId="3" fillId="0" borderId="58" xfId="0" applyNumberFormat="1" applyFont="1" applyFill="1" applyBorder="1" applyAlignment="1" applyProtection="1">
      <alignment horizontal="center"/>
    </xf>
    <xf numFmtId="43" fontId="3" fillId="0" borderId="42" xfId="0" applyNumberFormat="1" applyFont="1" applyFill="1" applyBorder="1" applyAlignment="1" applyProtection="1">
      <alignment horizontal="center"/>
    </xf>
    <xf numFmtId="43" fontId="3" fillId="0" borderId="89" xfId="0" applyNumberFormat="1" applyFont="1" applyFill="1" applyBorder="1" applyAlignment="1" applyProtection="1">
      <alignment horizontal="center"/>
    </xf>
    <xf numFmtId="43" fontId="3" fillId="0" borderId="58" xfId="0" applyNumberFormat="1" applyFont="1" applyFill="1" applyBorder="1" applyAlignment="1">
      <alignment horizontal="center"/>
    </xf>
    <xf numFmtId="0" fontId="13" fillId="0" borderId="87" xfId="0" applyNumberFormat="1" applyFont="1" applyBorder="1" applyAlignment="1">
      <alignment horizontal="center"/>
    </xf>
    <xf numFmtId="0" fontId="13" fillId="0" borderId="93" xfId="0" applyNumberFormat="1" applyFont="1" applyBorder="1" applyAlignment="1">
      <alignment horizontal="center"/>
    </xf>
    <xf numFmtId="169" fontId="2" fillId="4" borderId="12" xfId="0" applyNumberFormat="1" applyFont="1" applyFill="1" applyBorder="1" applyAlignment="1" applyProtection="1">
      <alignment horizontal="left"/>
    </xf>
    <xf numFmtId="169" fontId="2" fillId="4" borderId="78" xfId="0" applyNumberFormat="1" applyFont="1" applyFill="1" applyBorder="1" applyAlignment="1" applyProtection="1">
      <alignment horizontal="left"/>
    </xf>
    <xf numFmtId="169" fontId="2" fillId="4" borderId="12" xfId="0" applyNumberFormat="1" applyFont="1" applyFill="1" applyBorder="1" applyAlignment="1" applyProtection="1"/>
    <xf numFmtId="169" fontId="2" fillId="4" borderId="78" xfId="0" applyNumberFormat="1" applyFont="1" applyFill="1" applyBorder="1" applyAlignment="1" applyProtection="1"/>
    <xf numFmtId="0" fontId="2" fillId="4" borderId="70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169" fontId="24" fillId="4" borderId="9" xfId="0" applyNumberFormat="1" applyFont="1" applyFill="1" applyBorder="1" applyAlignment="1" applyProtection="1">
      <alignment horizontal="center"/>
    </xf>
    <xf numFmtId="169" fontId="24" fillId="4" borderId="71" xfId="0" applyNumberFormat="1" applyFont="1" applyFill="1" applyBorder="1" applyAlignment="1" applyProtection="1">
      <alignment horizontal="center"/>
    </xf>
    <xf numFmtId="169" fontId="24" fillId="4" borderId="4" xfId="0" applyNumberFormat="1" applyFont="1" applyFill="1" applyBorder="1" applyAlignment="1" applyProtection="1">
      <alignment horizontal="center"/>
    </xf>
    <xf numFmtId="169" fontId="24" fillId="4" borderId="60" xfId="0" applyNumberFormat="1" applyFont="1" applyFill="1" applyBorder="1" applyAlignment="1" applyProtection="1">
      <alignment horizontal="center"/>
    </xf>
    <xf numFmtId="169" fontId="24" fillId="4" borderId="70" xfId="0" applyNumberFormat="1" applyFont="1" applyFill="1" applyBorder="1" applyAlignment="1" applyProtection="1">
      <alignment horizontal="center"/>
    </xf>
    <xf numFmtId="169" fontId="24" fillId="4" borderId="28" xfId="0" applyNumberFormat="1" applyFont="1" applyFill="1" applyBorder="1" applyAlignment="1" applyProtection="1">
      <alignment horizontal="center"/>
    </xf>
    <xf numFmtId="169" fontId="24" fillId="4" borderId="72" xfId="0" applyNumberFormat="1" applyFont="1" applyFill="1" applyBorder="1" applyAlignment="1" applyProtection="1">
      <alignment horizontal="center"/>
    </xf>
    <xf numFmtId="169" fontId="24" fillId="4" borderId="73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69" fontId="2" fillId="4" borderId="37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Z1164"/>
  <sheetViews>
    <sheetView tabSelected="1" zoomScale="85" zoomScaleNormal="100" workbookViewId="0">
      <selection activeCell="AJ8" sqref="AJ8"/>
    </sheetView>
  </sheetViews>
  <sheetFormatPr defaultRowHeight="12.75"/>
  <cols>
    <col min="1" max="1" width="15.42578125" style="2" customWidth="1"/>
    <col min="2" max="2" width="13.85546875" style="2" customWidth="1"/>
    <col min="3" max="3" width="5.28515625" style="2" customWidth="1"/>
    <col min="4" max="4" width="9.28515625" style="2" customWidth="1"/>
    <col min="5" max="5" width="6.42578125" style="2" customWidth="1"/>
    <col min="6" max="6" width="8.85546875" style="2" customWidth="1"/>
    <col min="7" max="7" width="6" style="2" customWidth="1"/>
    <col min="8" max="8" width="10.140625" style="2" customWidth="1"/>
    <col min="9" max="9" width="5" style="2" customWidth="1"/>
    <col min="10" max="10" width="8.7109375" style="2" customWidth="1"/>
    <col min="11" max="11" width="5" style="2" customWidth="1"/>
    <col min="12" max="12" width="9.28515625" style="2" customWidth="1"/>
    <col min="13" max="13" width="4.85546875" style="2" customWidth="1"/>
    <col min="14" max="14" width="9.28515625" style="2" customWidth="1"/>
    <col min="15" max="15" width="4.85546875" style="2" customWidth="1"/>
    <col min="16" max="16" width="14.42578125" style="2" customWidth="1"/>
    <col min="17" max="17" width="0.7109375" style="2" hidden="1" customWidth="1"/>
    <col min="18" max="18" width="5" style="2" customWidth="1"/>
    <col min="19" max="19" width="6.42578125" style="48" customWidth="1"/>
    <col min="20" max="20" width="7.140625" style="64" customWidth="1"/>
    <col min="21" max="21" width="2.7109375" style="2" customWidth="1"/>
    <col min="22" max="22" width="4.7109375" style="2" customWidth="1"/>
    <col min="23" max="23" width="3.5703125" style="2" customWidth="1"/>
    <col min="24" max="24" width="8.5703125" style="2" customWidth="1"/>
    <col min="25" max="25" width="12.28515625" style="2" customWidth="1"/>
    <col min="26" max="26" width="9.140625" style="2"/>
    <col min="27" max="34" width="9.140625" style="2" hidden="1" customWidth="1"/>
    <col min="35" max="16384" width="9.140625" style="2"/>
  </cols>
  <sheetData>
    <row r="1" spans="1:36" ht="16.5" thickBot="1">
      <c r="A1" s="3" t="s">
        <v>57</v>
      </c>
      <c r="B1" s="3" t="s">
        <v>152</v>
      </c>
      <c r="E1" s="3"/>
      <c r="N1" s="1" t="s">
        <v>113</v>
      </c>
      <c r="X1" s="1" t="s">
        <v>107</v>
      </c>
      <c r="AA1" s="2" t="s">
        <v>104</v>
      </c>
      <c r="AC1" s="2" t="s">
        <v>110</v>
      </c>
    </row>
    <row r="2" spans="1:36" ht="14.1" customHeight="1" thickTop="1">
      <c r="A2" s="359" t="s">
        <v>36</v>
      </c>
      <c r="B2" s="360"/>
      <c r="C2" s="361"/>
      <c r="D2" s="384" t="s">
        <v>83</v>
      </c>
      <c r="E2" s="385"/>
      <c r="F2" s="385"/>
      <c r="G2" s="392"/>
      <c r="H2" s="392"/>
      <c r="I2" s="392"/>
      <c r="J2" s="393"/>
      <c r="K2" s="382" t="s">
        <v>116</v>
      </c>
      <c r="L2" s="382"/>
      <c r="M2" s="382"/>
      <c r="N2" s="392"/>
      <c r="O2" s="392"/>
      <c r="P2" s="392"/>
      <c r="Q2" s="392"/>
      <c r="R2" s="392"/>
      <c r="S2" s="392"/>
      <c r="T2" s="396"/>
      <c r="U2" s="57" t="s">
        <v>49</v>
      </c>
      <c r="V2" s="20"/>
      <c r="W2" s="20"/>
      <c r="X2" s="20"/>
      <c r="Y2" s="22"/>
      <c r="AA2" s="122">
        <f>IF(E14="REGP-Reg.Prepaid",+B14,0)</f>
        <v>0</v>
      </c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14.1" customHeight="1">
      <c r="A3" s="362"/>
      <c r="B3" s="363"/>
      <c r="C3" s="364"/>
      <c r="D3" s="386"/>
      <c r="E3" s="387"/>
      <c r="F3" s="387"/>
      <c r="G3" s="394"/>
      <c r="H3" s="394"/>
      <c r="I3" s="394"/>
      <c r="J3" s="395"/>
      <c r="K3" s="383"/>
      <c r="L3" s="383"/>
      <c r="M3" s="383"/>
      <c r="N3" s="394"/>
      <c r="O3" s="394"/>
      <c r="P3" s="394"/>
      <c r="Q3" s="394"/>
      <c r="R3" s="394"/>
      <c r="S3" s="394"/>
      <c r="T3" s="397"/>
      <c r="U3" s="95" t="s">
        <v>50</v>
      </c>
      <c r="V3" s="13"/>
      <c r="W3" s="13"/>
      <c r="X3" s="13"/>
      <c r="Y3" s="17"/>
      <c r="AA3" s="122">
        <f>IF(E14="REDP-Dev. Reg Prepaid",+B14,0)</f>
        <v>0</v>
      </c>
      <c r="AB3" s="122"/>
      <c r="AC3" s="122"/>
      <c r="AD3" s="122"/>
      <c r="AE3" s="122"/>
      <c r="AF3" s="122"/>
      <c r="AG3" s="122"/>
      <c r="AH3" s="122"/>
      <c r="AI3" s="122"/>
      <c r="AJ3" s="122"/>
    </row>
    <row r="4" spans="1:36" ht="21.6" customHeight="1">
      <c r="A4" s="60" t="s">
        <v>45</v>
      </c>
      <c r="B4" s="195"/>
      <c r="C4" s="381" t="s">
        <v>32</v>
      </c>
      <c r="D4" s="381"/>
      <c r="E4" s="398"/>
      <c r="F4" s="399"/>
      <c r="G4" s="371" t="s">
        <v>117</v>
      </c>
      <c r="H4" s="372"/>
      <c r="I4" s="372"/>
      <c r="J4" s="372"/>
      <c r="K4" s="320"/>
      <c r="L4" s="194"/>
      <c r="M4" s="388" t="s">
        <v>0</v>
      </c>
      <c r="N4" s="389"/>
      <c r="O4" s="389"/>
      <c r="P4" s="345"/>
      <c r="Q4" s="345"/>
      <c r="R4" s="345"/>
      <c r="S4" s="345"/>
      <c r="T4" s="346"/>
      <c r="U4" s="193"/>
      <c r="V4" s="94" t="s">
        <v>24</v>
      </c>
      <c r="W4" s="15"/>
      <c r="X4" s="15"/>
      <c r="Y4" s="93"/>
      <c r="AA4" s="122">
        <f>IF(E14="TTRP=Trainee Travel Prepaid",B14,0)</f>
        <v>0</v>
      </c>
      <c r="AB4" s="122"/>
      <c r="AC4" s="122"/>
      <c r="AD4" s="122"/>
      <c r="AE4" s="122"/>
      <c r="AF4" s="122"/>
      <c r="AG4" s="122"/>
      <c r="AH4" s="122"/>
      <c r="AI4" s="122"/>
      <c r="AJ4" s="122"/>
    </row>
    <row r="5" spans="1:36" ht="21.6" customHeight="1">
      <c r="A5" s="55" t="s">
        <v>46</v>
      </c>
      <c r="B5" s="196"/>
      <c r="C5" s="307" t="s">
        <v>32</v>
      </c>
      <c r="D5" s="307"/>
      <c r="E5" s="398"/>
      <c r="F5" s="399"/>
      <c r="G5" s="371" t="s">
        <v>118</v>
      </c>
      <c r="H5" s="372"/>
      <c r="I5" s="372"/>
      <c r="J5" s="372"/>
      <c r="K5" s="320"/>
      <c r="L5" s="194"/>
      <c r="M5" s="390" t="s">
        <v>1</v>
      </c>
      <c r="N5" s="391"/>
      <c r="O5" s="391"/>
      <c r="P5" s="343"/>
      <c r="Q5" s="343"/>
      <c r="R5" s="343"/>
      <c r="S5" s="343"/>
      <c r="T5" s="344"/>
      <c r="U5" s="193"/>
      <c r="V5" s="87" t="s">
        <v>23</v>
      </c>
      <c r="W5" s="13"/>
      <c r="X5" s="13"/>
      <c r="Y5" s="17"/>
      <c r="AA5" s="122">
        <f>IF(E15="PKP-Parking Prepaid",+B15,0)</f>
        <v>0</v>
      </c>
      <c r="AB5" s="122"/>
      <c r="AC5" s="122"/>
      <c r="AD5" s="122"/>
      <c r="AE5" s="122"/>
      <c r="AF5" s="122"/>
      <c r="AG5" s="122"/>
      <c r="AH5" s="122"/>
      <c r="AI5" s="122"/>
      <c r="AJ5" s="122"/>
    </row>
    <row r="6" spans="1:36" ht="21" customHeight="1">
      <c r="A6" s="212" t="s">
        <v>3</v>
      </c>
      <c r="B6" s="367"/>
      <c r="C6" s="367"/>
      <c r="D6" s="367"/>
      <c r="E6" s="367"/>
      <c r="F6" s="368"/>
      <c r="G6" s="373" t="s">
        <v>119</v>
      </c>
      <c r="H6" s="374"/>
      <c r="I6" s="374"/>
      <c r="J6" s="374"/>
      <c r="K6" s="375"/>
      <c r="L6" s="227"/>
      <c r="M6" s="388" t="s">
        <v>2</v>
      </c>
      <c r="N6" s="389"/>
      <c r="O6" s="389"/>
      <c r="P6" s="345"/>
      <c r="Q6" s="345"/>
      <c r="R6" s="345"/>
      <c r="S6" s="345"/>
      <c r="T6" s="346"/>
      <c r="U6" s="193"/>
      <c r="V6" s="87" t="s">
        <v>35</v>
      </c>
      <c r="W6" s="88"/>
      <c r="X6" s="89"/>
      <c r="Y6" s="90"/>
      <c r="AA6" s="122">
        <f>IF(E15="PKDP-DevParkPrepaid",B15,0)</f>
        <v>0</v>
      </c>
      <c r="AB6" s="122"/>
      <c r="AC6" s="122"/>
      <c r="AD6" s="122"/>
      <c r="AE6" s="122"/>
      <c r="AF6" s="122"/>
      <c r="AG6" s="122"/>
      <c r="AH6" s="122"/>
      <c r="AI6" s="122"/>
      <c r="AJ6" s="122"/>
    </row>
    <row r="7" spans="1:36" ht="21" customHeight="1" thickBot="1">
      <c r="A7" s="225"/>
      <c r="B7" s="369"/>
      <c r="C7" s="369"/>
      <c r="D7" s="369"/>
      <c r="E7" s="369"/>
      <c r="F7" s="370"/>
      <c r="G7" s="376" t="s">
        <v>120</v>
      </c>
      <c r="H7" s="377"/>
      <c r="I7" s="377"/>
      <c r="J7" s="377"/>
      <c r="K7" s="378"/>
      <c r="L7" s="228"/>
      <c r="M7" s="379" t="s">
        <v>51</v>
      </c>
      <c r="N7" s="380"/>
      <c r="O7" s="380"/>
      <c r="P7" s="365"/>
      <c r="Q7" s="365"/>
      <c r="R7" s="365"/>
      <c r="S7" s="365"/>
      <c r="T7" s="366"/>
      <c r="U7" s="216"/>
      <c r="V7" s="217" t="s">
        <v>41</v>
      </c>
      <c r="W7" s="213"/>
      <c r="X7" s="213"/>
      <c r="Y7" s="218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ht="18" customHeight="1" thickTop="1">
      <c r="A8" s="25" t="s">
        <v>96</v>
      </c>
      <c r="B8" s="219"/>
      <c r="C8" s="26"/>
      <c r="D8" s="26"/>
      <c r="E8" s="26"/>
      <c r="F8" s="26"/>
      <c r="G8" s="26"/>
      <c r="H8" s="26"/>
      <c r="I8" s="26"/>
      <c r="J8" s="26"/>
      <c r="K8" s="20"/>
      <c r="L8" s="26"/>
      <c r="M8" s="26"/>
      <c r="N8" s="26"/>
      <c r="O8" s="26"/>
      <c r="P8" s="26"/>
      <c r="Q8" s="26"/>
      <c r="R8" s="26"/>
      <c r="S8" s="50"/>
      <c r="T8" s="65"/>
      <c r="U8" s="214"/>
      <c r="V8" s="14"/>
      <c r="W8" s="14"/>
      <c r="X8" s="14"/>
      <c r="Y8" s="215"/>
      <c r="AA8" s="122">
        <f>IF(E15="TTRP=Trainee Travel Prepaid",B15,0)</f>
        <v>0</v>
      </c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ht="21.6" customHeight="1">
      <c r="A9" s="37" t="s">
        <v>42</v>
      </c>
      <c r="B9" s="156"/>
      <c r="C9" s="38" t="s">
        <v>40</v>
      </c>
      <c r="D9" s="23"/>
      <c r="E9" s="183"/>
      <c r="F9" s="51" t="s">
        <v>33</v>
      </c>
      <c r="G9" s="35"/>
      <c r="H9" s="133"/>
      <c r="I9" s="38" t="s">
        <v>34</v>
      </c>
      <c r="J9" s="133"/>
      <c r="K9" s="337" t="s">
        <v>42</v>
      </c>
      <c r="L9" s="307"/>
      <c r="M9" s="307"/>
      <c r="N9" s="306"/>
      <c r="O9" s="306"/>
      <c r="P9" s="307" t="s">
        <v>39</v>
      </c>
      <c r="Q9" s="307"/>
      <c r="R9" s="307"/>
      <c r="S9" s="183"/>
      <c r="T9" s="66" t="s">
        <v>33</v>
      </c>
      <c r="U9" s="56"/>
      <c r="V9" s="62"/>
      <c r="W9" s="141"/>
      <c r="X9" s="58" t="s">
        <v>34</v>
      </c>
      <c r="Y9" s="142"/>
      <c r="AA9" s="122">
        <f>IF(M14="ARP-AirPrepaid",I14,0)</f>
        <v>0</v>
      </c>
      <c r="AB9" s="122"/>
      <c r="AC9" s="122"/>
      <c r="AD9" s="122"/>
      <c r="AE9" s="122"/>
      <c r="AF9" s="122"/>
      <c r="AG9" s="122"/>
      <c r="AH9" s="122"/>
      <c r="AI9" s="122"/>
      <c r="AJ9" s="122"/>
    </row>
    <row r="10" spans="1:36" ht="21.6" customHeight="1" thickBot="1">
      <c r="A10" s="44" t="s">
        <v>42</v>
      </c>
      <c r="B10" s="157"/>
      <c r="C10" s="45" t="s">
        <v>40</v>
      </c>
      <c r="D10" s="24"/>
      <c r="E10" s="183"/>
      <c r="F10" s="52" t="s">
        <v>33</v>
      </c>
      <c r="G10" s="53"/>
      <c r="H10" s="134"/>
      <c r="I10" s="45" t="s">
        <v>34</v>
      </c>
      <c r="J10" s="134"/>
      <c r="K10" s="355" t="s">
        <v>42</v>
      </c>
      <c r="L10" s="356"/>
      <c r="M10" s="356"/>
      <c r="N10" s="354"/>
      <c r="O10" s="354"/>
      <c r="P10" s="314" t="s">
        <v>39</v>
      </c>
      <c r="Q10" s="314"/>
      <c r="R10" s="314"/>
      <c r="S10" s="184"/>
      <c r="T10" s="67" t="s">
        <v>33</v>
      </c>
      <c r="U10" s="53"/>
      <c r="V10" s="63"/>
      <c r="W10" s="134"/>
      <c r="X10" s="45" t="s">
        <v>34</v>
      </c>
      <c r="Y10" s="143"/>
      <c r="AA10" s="122">
        <f>IF(M14="ARDP-DevAirPrepaid",I14,0)</f>
        <v>0</v>
      </c>
      <c r="AB10" s="122"/>
      <c r="AC10" s="122"/>
      <c r="AD10" s="122"/>
      <c r="AE10" s="122"/>
      <c r="AF10" s="122"/>
      <c r="AG10" s="122"/>
      <c r="AH10" s="122"/>
      <c r="AI10" s="122"/>
      <c r="AJ10" s="122"/>
    </row>
    <row r="11" spans="1:36" ht="9.75" hidden="1" customHeight="1" thickTop="1" thickBot="1">
      <c r="Y11" s="54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</row>
    <row r="12" spans="1:36" ht="18" customHeight="1" thickTop="1" thickBot="1">
      <c r="A12" s="21" t="s">
        <v>52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9"/>
      <c r="T12" s="68"/>
      <c r="U12" s="20"/>
      <c r="V12" s="20"/>
      <c r="W12" s="20"/>
      <c r="X12" s="22"/>
      <c r="Y12" s="18" t="s">
        <v>6</v>
      </c>
      <c r="AA12" s="122">
        <f>IF(M14="TTRP-Trainee Travel Prepaid",I14,0)</f>
        <v>0</v>
      </c>
      <c r="AB12" s="122"/>
      <c r="AC12" s="122"/>
      <c r="AD12" s="122"/>
      <c r="AE12" s="122"/>
      <c r="AF12" s="122"/>
      <c r="AG12" s="122"/>
      <c r="AH12" s="122"/>
      <c r="AI12" s="122"/>
      <c r="AJ12" s="122"/>
    </row>
    <row r="13" spans="1:36" ht="18" customHeight="1" thickTop="1">
      <c r="A13" s="37" t="s">
        <v>56</v>
      </c>
      <c r="B13" s="38"/>
      <c r="C13" s="307" t="s">
        <v>93</v>
      </c>
      <c r="D13" s="307"/>
      <c r="E13" s="307"/>
      <c r="F13" s="306"/>
      <c r="G13" s="306"/>
      <c r="H13" s="146" t="s">
        <v>92</v>
      </c>
      <c r="I13" s="147"/>
      <c r="J13" s="306"/>
      <c r="K13" s="306"/>
      <c r="L13" s="119"/>
      <c r="M13" s="38" t="s">
        <v>91</v>
      </c>
      <c r="N13" s="35"/>
      <c r="O13" s="23"/>
      <c r="P13" s="51"/>
      <c r="Q13" s="23"/>
      <c r="R13" s="351"/>
      <c r="S13" s="351"/>
      <c r="T13" s="333" t="s">
        <v>97</v>
      </c>
      <c r="U13" s="333"/>
      <c r="V13" s="333"/>
      <c r="W13" s="333"/>
      <c r="X13" s="334"/>
      <c r="Y13" s="114">
        <f>ROUND(J13*R13,2)</f>
        <v>0</v>
      </c>
      <c r="AA13" s="122">
        <f>IF(M15="TXP-Taxi Prepaid",I15,0)</f>
        <v>0</v>
      </c>
      <c r="AB13" s="122"/>
      <c r="AC13" s="122"/>
      <c r="AD13" s="122"/>
      <c r="AE13" s="122"/>
      <c r="AF13" s="122"/>
      <c r="AG13" s="122"/>
      <c r="AH13" s="122"/>
      <c r="AI13" s="122"/>
      <c r="AJ13" s="122"/>
    </row>
    <row r="14" spans="1:36" ht="21.6" customHeight="1">
      <c r="A14" s="59" t="s">
        <v>26</v>
      </c>
      <c r="B14" s="234"/>
      <c r="C14" s="152"/>
      <c r="D14" s="58" t="s">
        <v>4</v>
      </c>
      <c r="E14" s="347"/>
      <c r="F14" s="347"/>
      <c r="G14" s="348"/>
      <c r="H14" s="61" t="s">
        <v>27</v>
      </c>
      <c r="I14" s="308"/>
      <c r="J14" s="309"/>
      <c r="K14" s="151"/>
      <c r="L14" s="58" t="s">
        <v>4</v>
      </c>
      <c r="M14" s="347"/>
      <c r="N14" s="347"/>
      <c r="O14" s="348"/>
      <c r="P14" s="168" t="s">
        <v>25</v>
      </c>
      <c r="Q14" s="147"/>
      <c r="R14" s="147"/>
      <c r="S14" s="335"/>
      <c r="T14" s="336"/>
      <c r="U14" s="155"/>
      <c r="V14" s="337" t="s">
        <v>4</v>
      </c>
      <c r="W14" s="307"/>
      <c r="X14" s="149"/>
      <c r="Y14" s="114">
        <f>+S14+I14+B14</f>
        <v>0</v>
      </c>
      <c r="AA14" s="122">
        <f>IF(M15="TXDP-DevTaxiPrepaid",I15,0)</f>
        <v>0</v>
      </c>
      <c r="AB14" s="122"/>
      <c r="AC14" s="122"/>
      <c r="AD14" s="122"/>
      <c r="AE14" s="122"/>
      <c r="AF14" s="122"/>
      <c r="AG14" s="122"/>
      <c r="AH14" s="122"/>
      <c r="AI14" s="122"/>
      <c r="AJ14" s="122"/>
    </row>
    <row r="15" spans="1:36" ht="21.6" customHeight="1" thickBot="1">
      <c r="A15" s="99" t="s">
        <v>28</v>
      </c>
      <c r="B15" s="235"/>
      <c r="C15" s="160"/>
      <c r="D15" s="100" t="s">
        <v>4</v>
      </c>
      <c r="E15" s="349"/>
      <c r="F15" s="349"/>
      <c r="G15" s="350"/>
      <c r="H15" s="120" t="s">
        <v>29</v>
      </c>
      <c r="I15" s="357"/>
      <c r="J15" s="358"/>
      <c r="K15" s="159"/>
      <c r="L15" s="100" t="s">
        <v>4</v>
      </c>
      <c r="M15" s="349"/>
      <c r="N15" s="349"/>
      <c r="O15" s="350"/>
      <c r="P15" s="120" t="s">
        <v>30</v>
      </c>
      <c r="Q15" s="101"/>
      <c r="R15" s="101"/>
      <c r="S15" s="188"/>
      <c r="T15" s="187"/>
      <c r="U15" s="158"/>
      <c r="V15" s="280" t="s">
        <v>4</v>
      </c>
      <c r="W15" s="281"/>
      <c r="X15" s="150"/>
      <c r="Y15" s="113">
        <f>+T15+I15+B15</f>
        <v>0</v>
      </c>
      <c r="AA15" s="122">
        <f>IF(M15="TTRP-Trainee Travel Prepaid",I15,0)</f>
        <v>0</v>
      </c>
      <c r="AB15" s="122"/>
      <c r="AC15" s="122"/>
      <c r="AD15" s="122"/>
      <c r="AE15" s="122"/>
      <c r="AF15" s="122"/>
      <c r="AG15" s="122"/>
      <c r="AH15" s="122"/>
      <c r="AI15" s="122"/>
      <c r="AJ15" s="122"/>
    </row>
    <row r="16" spans="1:36" ht="18" customHeight="1">
      <c r="A16" s="59" t="s">
        <v>53</v>
      </c>
      <c r="B16" s="96"/>
      <c r="C16" s="342" t="s">
        <v>54</v>
      </c>
      <c r="D16" s="311"/>
      <c r="E16" s="310" t="s">
        <v>54</v>
      </c>
      <c r="F16" s="311"/>
      <c r="G16" s="310" t="s">
        <v>54</v>
      </c>
      <c r="H16" s="311"/>
      <c r="I16" s="310" t="s">
        <v>54</v>
      </c>
      <c r="J16" s="311"/>
      <c r="K16" s="342" t="s">
        <v>54</v>
      </c>
      <c r="L16" s="311"/>
      <c r="M16" s="310" t="s">
        <v>54</v>
      </c>
      <c r="N16" s="311"/>
      <c r="O16" s="310" t="s">
        <v>54</v>
      </c>
      <c r="P16" s="311"/>
      <c r="Q16" s="14"/>
      <c r="R16" s="117" t="s">
        <v>48</v>
      </c>
      <c r="S16" s="97"/>
      <c r="T16" s="69"/>
      <c r="U16" s="36"/>
      <c r="V16" s="36"/>
      <c r="W16" s="36"/>
      <c r="X16" s="98"/>
      <c r="Y16" s="115"/>
      <c r="AA16" s="122">
        <f>IF(X14="RNP-Rental Prepaid",S14,0)</f>
        <v>0</v>
      </c>
      <c r="AB16" s="122"/>
      <c r="AC16" s="122"/>
      <c r="AD16" s="122"/>
      <c r="AE16" s="122"/>
      <c r="AF16" s="122"/>
      <c r="AG16" s="122"/>
      <c r="AH16" s="122"/>
      <c r="AI16" s="122"/>
      <c r="AJ16" s="122"/>
    </row>
    <row r="17" spans="1:36" ht="20.100000000000001" customHeight="1">
      <c r="A17" s="317" t="s">
        <v>87</v>
      </c>
      <c r="B17" s="318"/>
      <c r="C17" s="304"/>
      <c r="D17" s="305"/>
      <c r="E17" s="304"/>
      <c r="F17" s="305"/>
      <c r="G17" s="304"/>
      <c r="H17" s="305"/>
      <c r="I17" s="304"/>
      <c r="J17" s="305"/>
      <c r="K17" s="304"/>
      <c r="L17" s="305"/>
      <c r="M17" s="304"/>
      <c r="N17" s="305"/>
      <c r="O17" s="304"/>
      <c r="P17" s="305"/>
      <c r="Q17" s="23"/>
      <c r="R17" s="352" t="s">
        <v>103</v>
      </c>
      <c r="S17" s="352"/>
      <c r="T17" s="352"/>
      <c r="U17" s="352"/>
      <c r="V17" s="352"/>
      <c r="W17" s="352"/>
      <c r="X17" s="353"/>
      <c r="Y17" s="114"/>
      <c r="AA17" s="122">
        <f>IF(X14="RNDP-DevRentalPrepaid",S14,0)</f>
        <v>0</v>
      </c>
      <c r="AB17" s="122"/>
      <c r="AC17" s="122"/>
      <c r="AD17" s="122"/>
      <c r="AE17" s="122"/>
      <c r="AF17" s="122"/>
      <c r="AG17" s="122"/>
      <c r="AH17" s="122"/>
      <c r="AI17" s="122"/>
      <c r="AJ17" s="122"/>
    </row>
    <row r="18" spans="1:36" ht="15" customHeight="1">
      <c r="A18" s="319" t="s">
        <v>86</v>
      </c>
      <c r="B18" s="320"/>
      <c r="C18" s="40" t="s">
        <v>44</v>
      </c>
      <c r="D18" s="39" t="s">
        <v>43</v>
      </c>
      <c r="E18" s="41" t="s">
        <v>44</v>
      </c>
      <c r="F18" s="39" t="s">
        <v>43</v>
      </c>
      <c r="G18" s="41" t="s">
        <v>44</v>
      </c>
      <c r="H18" s="39" t="s">
        <v>43</v>
      </c>
      <c r="I18" s="41" t="s">
        <v>44</v>
      </c>
      <c r="J18" s="39" t="s">
        <v>43</v>
      </c>
      <c r="K18" s="41" t="s">
        <v>44</v>
      </c>
      <c r="L18" s="39" t="s">
        <v>43</v>
      </c>
      <c r="M18" s="41" t="s">
        <v>44</v>
      </c>
      <c r="N18" s="39" t="s">
        <v>43</v>
      </c>
      <c r="O18" s="41" t="s">
        <v>44</v>
      </c>
      <c r="P18" s="39" t="s">
        <v>43</v>
      </c>
      <c r="Q18" s="13"/>
      <c r="R18" s="42" t="s">
        <v>44</v>
      </c>
      <c r="S18" s="74" t="s">
        <v>47</v>
      </c>
      <c r="T18" s="277" t="s">
        <v>102</v>
      </c>
      <c r="U18" s="278"/>
      <c r="V18" s="279"/>
      <c r="W18" s="72" t="s">
        <v>5</v>
      </c>
      <c r="X18" s="43" t="s">
        <v>21</v>
      </c>
      <c r="Y18" s="114"/>
      <c r="AA18" s="122">
        <f>IF(X14="TTRP-Trainee Travel Prepaid",S14,0)</f>
        <v>0</v>
      </c>
      <c r="AB18" s="122"/>
      <c r="AC18" s="122"/>
      <c r="AD18" s="122"/>
      <c r="AE18" s="122"/>
      <c r="AF18" s="122"/>
      <c r="AG18" s="122"/>
      <c r="AH18" s="122"/>
      <c r="AI18" s="122"/>
      <c r="AJ18" s="122"/>
    </row>
    <row r="19" spans="1:36" ht="20.100000000000001" customHeight="1">
      <c r="A19" s="315"/>
      <c r="B19" s="316"/>
      <c r="C19" s="135"/>
      <c r="D19" s="136"/>
      <c r="E19" s="135"/>
      <c r="F19" s="136"/>
      <c r="G19" s="138"/>
      <c r="H19" s="136"/>
      <c r="I19" s="138"/>
      <c r="J19" s="136"/>
      <c r="K19" s="138"/>
      <c r="L19" s="136"/>
      <c r="M19" s="138"/>
      <c r="N19" s="136"/>
      <c r="O19" s="138"/>
      <c r="P19" s="136"/>
      <c r="Q19" s="27"/>
      <c r="R19" s="163"/>
      <c r="S19" s="185"/>
      <c r="T19" s="274"/>
      <c r="U19" s="275"/>
      <c r="V19" s="276"/>
      <c r="W19" s="164"/>
      <c r="X19" s="165"/>
      <c r="Y19" s="114">
        <f t="shared" ref="Y19:Y28" si="0">+D19+F19+H19+J19+L19+N19+P19</f>
        <v>0</v>
      </c>
      <c r="AA19" s="122">
        <f>IF(X15="OTP-Other Prepaid",T15,0)</f>
        <v>0</v>
      </c>
      <c r="AB19" s="122"/>
      <c r="AC19" s="122"/>
      <c r="AD19" s="122"/>
      <c r="AE19" s="122"/>
      <c r="AF19" s="122"/>
      <c r="AG19" s="122"/>
      <c r="AH19" s="122"/>
      <c r="AI19" s="122"/>
      <c r="AJ19" s="122"/>
    </row>
    <row r="20" spans="1:36" ht="20.100000000000001" customHeight="1">
      <c r="A20" s="315"/>
      <c r="B20" s="316"/>
      <c r="C20" s="138"/>
      <c r="D20" s="136"/>
      <c r="E20" s="137"/>
      <c r="F20" s="136"/>
      <c r="G20" s="138"/>
      <c r="H20" s="136"/>
      <c r="I20" s="138"/>
      <c r="J20" s="136"/>
      <c r="K20" s="138"/>
      <c r="L20" s="136"/>
      <c r="M20" s="138"/>
      <c r="N20" s="136"/>
      <c r="O20" s="138"/>
      <c r="P20" s="136"/>
      <c r="Q20" s="27"/>
      <c r="R20" s="163"/>
      <c r="S20" s="185"/>
      <c r="T20" s="274"/>
      <c r="U20" s="275"/>
      <c r="V20" s="276"/>
      <c r="W20" s="164"/>
      <c r="X20" s="165"/>
      <c r="Y20" s="114">
        <f t="shared" si="0"/>
        <v>0</v>
      </c>
      <c r="AA20" s="122">
        <f>IF(X15="OTDP-DevOtherPrepaid",T15,0)</f>
        <v>0</v>
      </c>
      <c r="AB20" s="122"/>
      <c r="AC20" s="122"/>
      <c r="AD20" s="122"/>
      <c r="AE20" s="122"/>
      <c r="AF20" s="122"/>
      <c r="AG20" s="122"/>
      <c r="AH20" s="122"/>
      <c r="AI20" s="122"/>
      <c r="AJ20" s="122"/>
    </row>
    <row r="21" spans="1:36" ht="20.100000000000001" customHeight="1">
      <c r="A21" s="315"/>
      <c r="B21" s="316"/>
      <c r="C21" s="138"/>
      <c r="D21" s="136"/>
      <c r="E21" s="137"/>
      <c r="F21" s="136"/>
      <c r="G21" s="138"/>
      <c r="H21" s="136"/>
      <c r="I21" s="138"/>
      <c r="J21" s="136"/>
      <c r="K21" s="138"/>
      <c r="L21" s="136"/>
      <c r="M21" s="138"/>
      <c r="N21" s="136"/>
      <c r="O21" s="138"/>
      <c r="P21" s="136"/>
      <c r="Q21" s="27"/>
      <c r="R21" s="163"/>
      <c r="S21" s="185"/>
      <c r="T21" s="274"/>
      <c r="U21" s="275"/>
      <c r="V21" s="276"/>
      <c r="W21" s="164"/>
      <c r="X21" s="165"/>
      <c r="Y21" s="114">
        <f t="shared" si="0"/>
        <v>0</v>
      </c>
      <c r="AA21" s="122">
        <f>IF(X15="TRP-Train Fare Prepaid",T15,0)</f>
        <v>0</v>
      </c>
      <c r="AB21" s="122"/>
      <c r="AC21" s="122"/>
      <c r="AD21" s="122"/>
      <c r="AE21" s="122"/>
      <c r="AF21" s="122"/>
      <c r="AG21" s="122"/>
      <c r="AH21" s="122"/>
      <c r="AI21" s="122"/>
      <c r="AJ21" s="122"/>
    </row>
    <row r="22" spans="1:36" ht="20.100000000000001" customHeight="1">
      <c r="A22" s="315"/>
      <c r="B22" s="316"/>
      <c r="C22" s="138"/>
      <c r="D22" s="136"/>
      <c r="E22" s="137"/>
      <c r="F22" s="136"/>
      <c r="G22" s="138"/>
      <c r="H22" s="136"/>
      <c r="I22" s="138"/>
      <c r="J22" s="136"/>
      <c r="K22" s="138"/>
      <c r="L22" s="136"/>
      <c r="M22" s="138"/>
      <c r="N22" s="136"/>
      <c r="O22" s="138"/>
      <c r="P22" s="136"/>
      <c r="Q22" s="27"/>
      <c r="R22" s="163"/>
      <c r="S22" s="185"/>
      <c r="T22" s="274"/>
      <c r="U22" s="275"/>
      <c r="V22" s="276"/>
      <c r="W22" s="164"/>
      <c r="X22" s="165"/>
      <c r="Y22" s="114">
        <f t="shared" si="0"/>
        <v>0</v>
      </c>
      <c r="Z22" s="73"/>
      <c r="AA22" s="122">
        <f>IF(X15="TRDP-Dev Train Prepaid",T15,0)</f>
        <v>0</v>
      </c>
      <c r="AB22" s="122"/>
      <c r="AC22" s="122"/>
      <c r="AD22" s="122"/>
      <c r="AE22" s="122"/>
      <c r="AF22" s="122"/>
      <c r="AG22" s="122"/>
      <c r="AH22" s="122"/>
      <c r="AI22" s="122"/>
      <c r="AJ22" s="122"/>
    </row>
    <row r="23" spans="1:36" ht="20.100000000000001" customHeight="1">
      <c r="A23" s="315"/>
      <c r="B23" s="316"/>
      <c r="C23" s="138"/>
      <c r="D23" s="136"/>
      <c r="E23" s="137"/>
      <c r="F23" s="136"/>
      <c r="G23" s="138"/>
      <c r="H23" s="136"/>
      <c r="I23" s="138"/>
      <c r="J23" s="136"/>
      <c r="K23" s="138"/>
      <c r="L23" s="136"/>
      <c r="M23" s="138"/>
      <c r="N23" s="136"/>
      <c r="O23" s="138"/>
      <c r="P23" s="136"/>
      <c r="Q23" s="27"/>
      <c r="R23" s="163"/>
      <c r="S23" s="185"/>
      <c r="T23" s="274"/>
      <c r="U23" s="275"/>
      <c r="V23" s="276"/>
      <c r="W23" s="164"/>
      <c r="X23" s="165"/>
      <c r="Y23" s="114">
        <f t="shared" si="0"/>
        <v>0</v>
      </c>
      <c r="AA23" s="122">
        <f>IF(X15="TTRP-Trainee Prepaid",T15,0)</f>
        <v>0</v>
      </c>
      <c r="AB23" s="122"/>
      <c r="AC23" s="122"/>
      <c r="AD23" s="122"/>
      <c r="AE23" s="122"/>
      <c r="AF23" s="122"/>
      <c r="AG23" s="122"/>
      <c r="AH23" s="122"/>
      <c r="AI23" s="122"/>
      <c r="AJ23" s="122"/>
    </row>
    <row r="24" spans="1:36" ht="20.100000000000001" customHeight="1">
      <c r="A24" s="315"/>
      <c r="B24" s="316"/>
      <c r="C24" s="138"/>
      <c r="D24" s="136"/>
      <c r="E24" s="137"/>
      <c r="F24" s="136"/>
      <c r="G24" s="138"/>
      <c r="H24" s="136"/>
      <c r="I24" s="138"/>
      <c r="J24" s="136"/>
      <c r="K24" s="138"/>
      <c r="L24" s="136"/>
      <c r="M24" s="138"/>
      <c r="N24" s="136"/>
      <c r="O24" s="138"/>
      <c r="P24" s="136"/>
      <c r="Q24" s="27"/>
      <c r="R24" s="163"/>
      <c r="S24" s="185"/>
      <c r="T24" s="274"/>
      <c r="U24" s="275"/>
      <c r="V24" s="276"/>
      <c r="W24" s="164"/>
      <c r="X24" s="165"/>
      <c r="Y24" s="114">
        <f t="shared" si="0"/>
        <v>0</v>
      </c>
      <c r="AA24" s="122">
        <f>IF($A$19="HTP=Lodging Prepaid",$Y$19,0)</f>
        <v>0</v>
      </c>
      <c r="AB24" s="122">
        <f>IF($A$20="HTP=Lodging Prepaid",$Y$20,0)</f>
        <v>0</v>
      </c>
      <c r="AC24" s="122">
        <f>IF($A$21="HTP=Lodging Prepaid",$Y$21,0)</f>
        <v>0</v>
      </c>
      <c r="AD24" s="122">
        <f>IF($A$22="HTP=Lodging Prepaid",$Y$22,0)</f>
        <v>0</v>
      </c>
      <c r="AE24" s="122">
        <f>IF($A$23="HTP=Lodging Prepaid",$Y$23,0)</f>
        <v>0</v>
      </c>
      <c r="AF24" s="122">
        <f>IF($A$24="HTP=Lodging Prepaid",$Y$24,0)</f>
        <v>0</v>
      </c>
      <c r="AG24" s="122">
        <f>IF($A$25="HTP=Lodging Prepaid",$Y$25,0)</f>
        <v>0</v>
      </c>
      <c r="AH24" s="122">
        <f>IF($A$26="HTP=Lodging Prepaid",$Y$26,0)</f>
        <v>0</v>
      </c>
      <c r="AI24" s="122">
        <f>IF($A$27="HTP=Lodging Prepaid",$Y$27,0)</f>
        <v>0</v>
      </c>
      <c r="AJ24" s="122">
        <f>IF($A$28="HTP=Lodging Prepaid",$Y$28,0)</f>
        <v>0</v>
      </c>
    </row>
    <row r="25" spans="1:36" ht="20.100000000000001" customHeight="1">
      <c r="A25" s="315"/>
      <c r="B25" s="316"/>
      <c r="C25" s="138"/>
      <c r="D25" s="136"/>
      <c r="E25" s="137"/>
      <c r="F25" s="136"/>
      <c r="G25" s="138"/>
      <c r="H25" s="136"/>
      <c r="I25" s="138"/>
      <c r="J25" s="136"/>
      <c r="K25" s="138"/>
      <c r="L25" s="136"/>
      <c r="M25" s="138"/>
      <c r="N25" s="136"/>
      <c r="O25" s="138"/>
      <c r="P25" s="136"/>
      <c r="Q25" s="27"/>
      <c r="R25" s="163"/>
      <c r="S25" s="185"/>
      <c r="T25" s="274"/>
      <c r="U25" s="275"/>
      <c r="V25" s="276"/>
      <c r="W25" s="164"/>
      <c r="X25" s="165"/>
      <c r="Y25" s="114">
        <f t="shared" si="0"/>
        <v>0</v>
      </c>
      <c r="AA25" s="122">
        <f>IF($A$19="HTDP=Dev Lodging Prepaid",$Y$19,0)</f>
        <v>0</v>
      </c>
      <c r="AB25" s="122">
        <f>IF($A$20="HTDP=Dev Lodging Prepaid",$Y$20,0)</f>
        <v>0</v>
      </c>
      <c r="AC25" s="122">
        <f>IF($A$21="HTDP=Dev Lodging Prepaid",$Y$21,0)</f>
        <v>0</v>
      </c>
      <c r="AD25" s="122">
        <f>IF($A$22="HTDP=Dev Lodging Prepaid",$Y$22,0)</f>
        <v>0</v>
      </c>
      <c r="AE25" s="122">
        <f>IF($A$23="HTDP=Dev Lodging Prepaid",$Y$23,0)</f>
        <v>0</v>
      </c>
      <c r="AF25" s="122">
        <f>IF($A$24="HTDP=Dev Lodging Prepaid",$Y$24,0)</f>
        <v>0</v>
      </c>
      <c r="AG25" s="122">
        <f>IF($A$25="HTDP=Dev Lodging Prepaid",$Y$25,0)</f>
        <v>0</v>
      </c>
      <c r="AH25" s="122">
        <f>IF($A$26="HTDP=Dev Lodging Prepaid",$Y$26,0)</f>
        <v>0</v>
      </c>
      <c r="AI25" s="122">
        <f>IF($A$27="HTDP=Dev Lodging Prepaid",$Y$27,0)</f>
        <v>0</v>
      </c>
      <c r="AJ25" s="122">
        <f>IF($A$28="HTDP=Dev Lodging Prepaid",$Y$28,0)</f>
        <v>0</v>
      </c>
    </row>
    <row r="26" spans="1:36" ht="20.100000000000001" customHeight="1">
      <c r="A26" s="315"/>
      <c r="B26" s="316"/>
      <c r="C26" s="138"/>
      <c r="D26" s="136"/>
      <c r="E26" s="137"/>
      <c r="F26" s="136"/>
      <c r="G26" s="138"/>
      <c r="H26" s="136"/>
      <c r="I26" s="138"/>
      <c r="J26" s="136"/>
      <c r="K26" s="138"/>
      <c r="L26" s="136"/>
      <c r="M26" s="138"/>
      <c r="N26" s="136"/>
      <c r="O26" s="138"/>
      <c r="P26" s="136"/>
      <c r="Q26" s="27"/>
      <c r="R26" s="163"/>
      <c r="S26" s="185"/>
      <c r="T26" s="274"/>
      <c r="U26" s="275"/>
      <c r="V26" s="276"/>
      <c r="W26" s="164"/>
      <c r="X26" s="165"/>
      <c r="Y26" s="114">
        <f t="shared" si="0"/>
        <v>0</v>
      </c>
      <c r="AA26" s="122">
        <f>IF($A$19="BKP=Breakfast Prepaid",$Y$19,0)</f>
        <v>0</v>
      </c>
      <c r="AB26" s="122">
        <f>IF($A$20="BKP=Breakfast Prepaid",$Y$20,0)</f>
        <v>0</v>
      </c>
      <c r="AC26" s="122">
        <f>IF($A$21="BKP=Breakfast Prepaid",$Y$21,0)</f>
        <v>0</v>
      </c>
      <c r="AD26" s="122">
        <f>IF($A$22="BKP=Breakfast Prepaid",$Y$22,0)</f>
        <v>0</v>
      </c>
      <c r="AE26" s="122">
        <f>IF($A$23="BKP=Breakfast Prepaid",$Y$23,0)</f>
        <v>0</v>
      </c>
      <c r="AF26" s="122">
        <f>IF($A$24="BKP=Breakfast Prepaid",$Y$24,0)</f>
        <v>0</v>
      </c>
      <c r="AG26" s="122">
        <f>IF($A$25="BKP=Breakfast Prepaid",$Y$25,0)</f>
        <v>0</v>
      </c>
      <c r="AH26" s="122">
        <f>IF($A$26="BKP=Breakfast Prepaid",$Y$26,0)</f>
        <v>0</v>
      </c>
      <c r="AI26" s="122">
        <f>IF($A$27="BKP=Breakfast Prepaid",$Y$27,0)</f>
        <v>0</v>
      </c>
      <c r="AJ26" s="122">
        <f>IF($A$28="BKP=Breakfast Prepaid",$Y$28,0)</f>
        <v>0</v>
      </c>
    </row>
    <row r="27" spans="1:36" ht="20.100000000000001" customHeight="1">
      <c r="A27" s="315"/>
      <c r="B27" s="316"/>
      <c r="C27" s="138"/>
      <c r="D27" s="136"/>
      <c r="E27" s="137"/>
      <c r="F27" s="136"/>
      <c r="G27" s="138"/>
      <c r="H27" s="136"/>
      <c r="I27" s="138"/>
      <c r="J27" s="136"/>
      <c r="K27" s="138"/>
      <c r="L27" s="136"/>
      <c r="M27" s="138"/>
      <c r="N27" s="136"/>
      <c r="O27" s="138"/>
      <c r="P27" s="136"/>
      <c r="Q27" s="27"/>
      <c r="R27" s="163"/>
      <c r="S27" s="185"/>
      <c r="T27" s="274"/>
      <c r="U27" s="275"/>
      <c r="V27" s="276"/>
      <c r="W27" s="164"/>
      <c r="X27" s="165"/>
      <c r="Y27" s="114">
        <f t="shared" si="0"/>
        <v>0</v>
      </c>
      <c r="AA27" s="122">
        <f>IF($A$19="BKDP=Dev Breakfast Prepaid",$Y$19,0)</f>
        <v>0</v>
      </c>
      <c r="AB27" s="122">
        <f>IF($A$20="BKDP=Dev Breakfast Prepaid",$Y$20,0)</f>
        <v>0</v>
      </c>
      <c r="AC27" s="122">
        <f>IF($A$21="BKDP=Dev Breakfast Prepaid",$Y$21,0)</f>
        <v>0</v>
      </c>
      <c r="AD27" s="122">
        <f>IF($A$22="BKDP=Dev Breakfast Prepaid",$Y$22,0)</f>
        <v>0</v>
      </c>
      <c r="AE27" s="122">
        <f>IF($A$23="BKDP=Dev Breakfast Prepaid",$Y$23,0)</f>
        <v>0</v>
      </c>
      <c r="AF27" s="122">
        <f>IF($A$24="BKDP=Dev Breakfast Prepaid",$Y$24,0)</f>
        <v>0</v>
      </c>
      <c r="AG27" s="122">
        <f>IF($A$25="BKDP=Dev Breakfast Prepaid",$Y$25,0)</f>
        <v>0</v>
      </c>
      <c r="AH27" s="122">
        <f>IF($A$26="BKDP=Dev Breakfast Prepaid",$Y$26,0)</f>
        <v>0</v>
      </c>
      <c r="AI27" s="122">
        <f>IF($A$27="BKDP=Dev Breakfast Prepaid",$Y$27,0)</f>
        <v>0</v>
      </c>
      <c r="AJ27" s="122">
        <f>IF($A$28="BKDP=Dev Breakfast Prepaid",$Y$28,0)</f>
        <v>0</v>
      </c>
    </row>
    <row r="28" spans="1:36" ht="20.100000000000001" customHeight="1" thickBot="1">
      <c r="A28" s="315"/>
      <c r="B28" s="316"/>
      <c r="C28" s="135"/>
      <c r="D28" s="136"/>
      <c r="E28" s="137"/>
      <c r="F28" s="136"/>
      <c r="G28" s="138"/>
      <c r="H28" s="136"/>
      <c r="I28" s="138"/>
      <c r="J28" s="136"/>
      <c r="K28" s="138"/>
      <c r="L28" s="136"/>
      <c r="M28" s="138"/>
      <c r="N28" s="136"/>
      <c r="O28" s="138"/>
      <c r="P28" s="136"/>
      <c r="Q28" s="28"/>
      <c r="R28" s="166"/>
      <c r="S28" s="186"/>
      <c r="T28" s="283"/>
      <c r="U28" s="284"/>
      <c r="V28" s="285"/>
      <c r="W28" s="167"/>
      <c r="X28" s="165"/>
      <c r="Y28" s="114">
        <f t="shared" si="0"/>
        <v>0</v>
      </c>
      <c r="AA28" s="122">
        <f>IF($A$19="LNP=Lunch Prepaid",$Y$19,0)</f>
        <v>0</v>
      </c>
      <c r="AB28" s="122">
        <f>IF($A$20="LNP=Lunch Prepaid",$Y$20,0)</f>
        <v>0</v>
      </c>
      <c r="AC28" s="122">
        <f>IF($A$21="LNP=Lunch Prepaid",$Y$21,0)</f>
        <v>0</v>
      </c>
      <c r="AD28" s="122">
        <f>IF($A$22="LNP=Lunch Prepaid",$Y$22,0)</f>
        <v>0</v>
      </c>
      <c r="AE28" s="122">
        <f>IF($A$23="LNP=Lunch Prepaid",$Y$23,0)</f>
        <v>0</v>
      </c>
      <c r="AF28" s="122">
        <f>IF($A$24="LNP=Lunch Prepaid",$Y$24,0)</f>
        <v>0</v>
      </c>
      <c r="AG28" s="122">
        <f>IF($A$25="LNP=Lunch Prepaid",$Y$25,0)</f>
        <v>0</v>
      </c>
      <c r="AH28" s="122">
        <f>IF($A$26="LNP=Lunch Prepaid",$Y$26,0)</f>
        <v>0</v>
      </c>
      <c r="AI28" s="122">
        <f>IF($A$27="LNP=Lunch Prepaid",$Y$27,0)</f>
        <v>0</v>
      </c>
      <c r="AJ28" s="122">
        <f>IF($A$28="LNP=Lunch Prepaid",$Y$28,0)</f>
        <v>0</v>
      </c>
    </row>
    <row r="29" spans="1:36" s="47" customFormat="1" ht="20.100000000000001" customHeight="1" thickBot="1">
      <c r="A29" s="121" t="s">
        <v>84</v>
      </c>
      <c r="B29" s="112"/>
      <c r="C29" s="112"/>
      <c r="D29" s="112"/>
      <c r="E29" s="112"/>
      <c r="F29" s="327" t="s">
        <v>85</v>
      </c>
      <c r="G29" s="327"/>
      <c r="H29" s="139"/>
      <c r="I29" s="327" t="s">
        <v>31</v>
      </c>
      <c r="J29" s="327"/>
      <c r="K29" s="327"/>
      <c r="L29" s="139"/>
      <c r="M29" s="327" t="s">
        <v>98</v>
      </c>
      <c r="N29" s="327"/>
      <c r="O29" s="327"/>
      <c r="P29" s="140"/>
      <c r="Q29" s="46"/>
      <c r="R29" s="282" t="s">
        <v>99</v>
      </c>
      <c r="S29" s="282"/>
      <c r="T29" s="282"/>
      <c r="U29" s="273"/>
      <c r="V29" s="273"/>
      <c r="W29" s="161">
        <f>+P29*H29</f>
        <v>0</v>
      </c>
      <c r="X29" s="154">
        <f>+U29*L29</f>
        <v>0</v>
      </c>
      <c r="Y29" s="153">
        <f>+X29+W29</f>
        <v>0</v>
      </c>
      <c r="AA29" s="122">
        <f>IF($A$19="LNDP=Dev Lunch Prepaid",$Y$19,0)</f>
        <v>0</v>
      </c>
      <c r="AB29" s="122">
        <f>IF($A$20="LNDP=Dev Lunch Prepaid",$Y$20,0)</f>
        <v>0</v>
      </c>
      <c r="AC29" s="122">
        <f>IF($A$21="LNDP=Dev Lunch Prepaid",$Y$21,0)</f>
        <v>0</v>
      </c>
      <c r="AD29" s="122">
        <f>IF($A$22="LNDP=Dev Lunch Prepaid",$Y$22,0)</f>
        <v>0</v>
      </c>
      <c r="AE29" s="122">
        <f>IF($A$23="LNDP=Dev Lunch Prepaid",$Y$23,0)</f>
        <v>0</v>
      </c>
      <c r="AF29" s="122">
        <f>IF($A$24="LNDP=Dev Lunch Prepaid",$Y$24,0)</f>
        <v>0</v>
      </c>
      <c r="AG29" s="122">
        <f>IF($A$25="LNDP=Dev Lunch Prepaid",$Y$25,0)</f>
        <v>0</v>
      </c>
      <c r="AH29" s="122">
        <f>IF($A$26="LNDP=Dev Lunch Prepaid",$Y$26,0)</f>
        <v>0</v>
      </c>
      <c r="AI29" s="122">
        <f>IF($A$27="LNDP=Dev Lunch Prepaid",$Y$27,0)</f>
        <v>0</v>
      </c>
      <c r="AJ29" s="122">
        <f>IF($A$28="LNDP=Dev Lunch Prepaid",$Y$28,0)</f>
        <v>0</v>
      </c>
    </row>
    <row r="30" spans="1:36" ht="20.100000000000001" customHeight="1">
      <c r="A30" s="325" t="s">
        <v>115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13"/>
      <c r="R30" s="270" t="s">
        <v>95</v>
      </c>
      <c r="S30" s="271"/>
      <c r="T30" s="271"/>
      <c r="U30" s="271"/>
      <c r="V30" s="271"/>
      <c r="W30" s="272"/>
      <c r="X30" s="33"/>
      <c r="Y30" s="116"/>
      <c r="AA30" s="122">
        <f>IF($A$19="DNP=Dinner Prepaid",$Y$19,0)</f>
        <v>0</v>
      </c>
      <c r="AB30" s="122">
        <f>IF($A$20="DNP=Dinner Prepaid",$Y$20,0)</f>
        <v>0</v>
      </c>
      <c r="AC30" s="122">
        <f>IF($A$21="DNP=Dinner Prepaid",$Y$21,0)</f>
        <v>0</v>
      </c>
      <c r="AD30" s="122">
        <f>IF($A$22="DNP=Dinner Prepaid",$Y$22,0)</f>
        <v>0</v>
      </c>
      <c r="AE30" s="122">
        <f>IF($A$23="DNP=Dinner Prepaid",$Y$23,0)</f>
        <v>0</v>
      </c>
      <c r="AF30" s="122">
        <f>IF($A$24="DNP=Dinner Prepaid",$Y$24,0)</f>
        <v>0</v>
      </c>
      <c r="AG30" s="122">
        <f>IF($A$25="DNP=Dinner Prepaid",$Y$25,0)</f>
        <v>0</v>
      </c>
      <c r="AH30" s="122">
        <f>IF($A$26="DNP=Dinner Prepaid",$Y$26,0)</f>
        <v>0</v>
      </c>
      <c r="AI30" s="122">
        <f>IF($A$27="DNP=Dinner Prepaid",$Y$27,0)</f>
        <v>0</v>
      </c>
      <c r="AJ30" s="122">
        <f>IF($A$28="DNP=Dinner Prepaid",$Y$28,0)</f>
        <v>0</v>
      </c>
    </row>
    <row r="31" spans="1:36" ht="20.100000000000001" customHeight="1" thickBot="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29"/>
      <c r="M31" s="329"/>
      <c r="N31" s="329"/>
      <c r="O31" s="329"/>
      <c r="P31" s="329"/>
      <c r="R31" s="78"/>
      <c r="S31" s="75"/>
      <c r="T31" s="71"/>
      <c r="U31" s="292" t="s">
        <v>94</v>
      </c>
      <c r="V31" s="292"/>
      <c r="W31" s="292"/>
      <c r="X31" s="293"/>
      <c r="Y31" s="114">
        <f>SUM(Y13:Y29)</f>
        <v>0</v>
      </c>
      <c r="AA31" s="122">
        <f>IF($A$19="DNDP=Dev Dinner Prepaid",$Y$19,0)</f>
        <v>0</v>
      </c>
      <c r="AB31" s="122">
        <f>IF($A$20="DNDP=Dev Dinner Prepaid",$Y$20,0)</f>
        <v>0</v>
      </c>
      <c r="AC31" s="122">
        <f>IF($A$21="DNDP=Dev Dinner Prepaid",$Y$21,0)</f>
        <v>0</v>
      </c>
      <c r="AD31" s="122">
        <f>IF($A$22="DNDP=Dev Dinner Prepaid",$Y$22,0)</f>
        <v>0</v>
      </c>
      <c r="AE31" s="122">
        <f>IF($A$23="DNDP=Dev Dinner Prepaid",$Y$23,0)</f>
        <v>0</v>
      </c>
      <c r="AF31" s="122">
        <f>IF($A$24="DNDP=Dev Dinner Prepaid",$Y$24,0)</f>
        <v>0</v>
      </c>
      <c r="AG31" s="122">
        <f>IF($A$25="DNDP=Dev Dinner Prepaid",$Y$25,0)</f>
        <v>0</v>
      </c>
      <c r="AH31" s="122">
        <f>IF($A$26="DNDP=Dev Dinner Prepaid",$Y$26,0)</f>
        <v>0</v>
      </c>
      <c r="AI31" s="122">
        <f>IF($A27="DNDP=Dev Dinner Prepaid",$Y27,0)</f>
        <v>0</v>
      </c>
      <c r="AJ31" s="122">
        <f>IF($A28="DNDP=Dev Dinner Prepaid",$Y28,0)</f>
        <v>0</v>
      </c>
    </row>
    <row r="32" spans="1:36" ht="12.95" customHeight="1" thickTop="1" thickBot="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29"/>
      <c r="R32" s="78"/>
      <c r="S32" s="75"/>
      <c r="T32" s="71"/>
      <c r="U32" s="6"/>
      <c r="V32" s="169"/>
      <c r="W32" s="169"/>
      <c r="X32" s="33"/>
      <c r="Y32" s="288"/>
      <c r="AA32" s="122">
        <f>IF($A$19="BMP=Meetings, Bus Prepaid",$Y$19,0)</f>
        <v>0</v>
      </c>
      <c r="AB32" s="122">
        <f>IF($A$20="BMP=Meetings, Bus Prepaid",$Y$20,0)</f>
        <v>0</v>
      </c>
      <c r="AC32" s="122">
        <f>IF($A$21="BMP=Meetings, Bus Prepaid",$Y$21,0)</f>
        <v>0</v>
      </c>
      <c r="AD32" s="122">
        <f>IF($A$22="BMP=Meetings, Bus Prepaid",$Y$22,0)</f>
        <v>0</v>
      </c>
      <c r="AE32" s="122">
        <f>IF($A$23="BMP=Meetings, Bus Prepaid",$Y$23,0)</f>
        <v>0</v>
      </c>
      <c r="AF32" s="122">
        <f>IF($A$24="BMP=Meetings, Bus Prepaid",$Y$24,0)</f>
        <v>0</v>
      </c>
      <c r="AG32" s="122">
        <f>IF($A$25="BMP=Meetings, Bus Prepaid",$Y$25,0)</f>
        <v>0</v>
      </c>
      <c r="AH32" s="122">
        <f>IF($A$26="BMP=Meetings, Bus Prepaid",$Y$26,0)</f>
        <v>0</v>
      </c>
      <c r="AI32" s="122">
        <f>IF($A$27="BMP=Meetings, Bus Prepaid",$Y$27,0)</f>
        <v>0</v>
      </c>
      <c r="AJ32" s="122">
        <f>IF($A$28="BMP=Meetings, Bus Prepaid",$Y$28,0)</f>
        <v>0</v>
      </c>
    </row>
    <row r="33" spans="1:78" ht="12.95" customHeight="1" thickTop="1">
      <c r="A33" s="123" t="s">
        <v>88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29"/>
      <c r="M33" s="29"/>
      <c r="N33" s="29"/>
      <c r="O33" s="29"/>
      <c r="P33" s="29"/>
      <c r="Q33" s="13"/>
      <c r="R33" s="78"/>
      <c r="S33" s="118"/>
      <c r="T33" s="300"/>
      <c r="U33" s="300"/>
      <c r="V33" s="300"/>
      <c r="W33" s="300"/>
      <c r="X33" s="301"/>
      <c r="Y33" s="289"/>
      <c r="AA33" s="122">
        <f>IF($A$19="ENTP=Entertain/Social/Prepaid",$Y$19,0)</f>
        <v>0</v>
      </c>
      <c r="AB33" s="122">
        <f>IF($A$20="ENTP=Entertain/Social/Prepaid",$Y$20,0)</f>
        <v>0</v>
      </c>
      <c r="AC33" s="122">
        <f>IF($A$21="ENTP=Entertain/Social/Prepaid",$Y$21,0)</f>
        <v>0</v>
      </c>
      <c r="AD33" s="122">
        <f>IF($A$22="ENTP=Entertain/Social/Prepaid",$Y$22,0)</f>
        <v>0</v>
      </c>
      <c r="AE33" s="122">
        <f>IF($A$23="ENTP=Entertain/Social/Prepaid",$Y$23,0)</f>
        <v>0</v>
      </c>
      <c r="AF33" s="122">
        <f>IF($A$24="ENTP=Entertain/Social/Prepaid",$Y$24,0)</f>
        <v>0</v>
      </c>
      <c r="AG33" s="122">
        <f>IF($A$25="ENTP=Entertain/Social/Prepaid",$Y$25,0)</f>
        <v>0</v>
      </c>
      <c r="AH33" s="122">
        <f>IF($A$26="ENTP=Entertain/Social/Prepaid",$Y$26,0)</f>
        <v>0</v>
      </c>
      <c r="AI33" s="122">
        <f>IF($A$27="ENTP=Entertain/Social/Prepaid",$Y$27,0)</f>
        <v>0</v>
      </c>
      <c r="AJ33" s="122">
        <f>IF($A$28="ENTP=Entertain/Social/Prepaid",$Y$28,0)</f>
        <v>0</v>
      </c>
    </row>
    <row r="34" spans="1:78" ht="12" customHeight="1">
      <c r="A34" s="323" t="s">
        <v>121</v>
      </c>
      <c r="B34" s="324"/>
      <c r="C34" s="324"/>
      <c r="D34" s="324"/>
      <c r="E34" s="324"/>
      <c r="F34" s="324"/>
      <c r="G34" s="324"/>
      <c r="H34" s="324"/>
      <c r="I34" s="5"/>
      <c r="J34" s="124" t="s">
        <v>89</v>
      </c>
      <c r="K34" s="5"/>
      <c r="L34" s="13"/>
      <c r="M34" s="128" t="s">
        <v>20</v>
      </c>
      <c r="N34" s="5"/>
      <c r="O34" s="13"/>
      <c r="P34" s="13"/>
      <c r="Q34" s="13"/>
      <c r="R34" s="78"/>
      <c r="S34" s="2"/>
      <c r="T34" s="110"/>
      <c r="X34" s="34" t="s">
        <v>37</v>
      </c>
      <c r="Y34" s="290"/>
      <c r="AA34" s="122">
        <f>IF($A$19="GFTP=Gifts Prepaid",$Y$19,0)</f>
        <v>0</v>
      </c>
      <c r="AB34" s="122">
        <f>IF($A$20="GFTP=Gifts Prepaid",$Y$20,0)</f>
        <v>0</v>
      </c>
      <c r="AC34" s="122">
        <f>IF($A$21="GFTP=Gifts Prepaid",$Y$21,0)</f>
        <v>0</v>
      </c>
      <c r="AD34" s="122">
        <f>IF($A$22="GFTP=Gifts Prepaid",$Y$22,0)</f>
        <v>0</v>
      </c>
      <c r="AE34" s="122">
        <f>IF($A$23="GFTP=Gifts Prepaid",$Y$23,0)</f>
        <v>0</v>
      </c>
      <c r="AF34" s="122">
        <f>IF($A$24="GFTP=Gifts Prepaid",$Y$24,0)</f>
        <v>0</v>
      </c>
      <c r="AG34" s="122">
        <f>IF($A$25="GFTP=Gifts Prepaid",$Y$25,0)</f>
        <v>0</v>
      </c>
      <c r="AH34" s="122">
        <f>IF($A$26="GFTP=Gifts Prepaid",$Y$26,0)</f>
        <v>0</v>
      </c>
      <c r="AI34" s="122">
        <f>IF($A$27="GFTP=Gifts Prepaid",$Y$27,0)</f>
        <v>0</v>
      </c>
      <c r="AJ34" s="122">
        <f>IF($A$28="GFTP=Gifts Prepaid",$Y$28,0)</f>
        <v>0</v>
      </c>
    </row>
    <row r="35" spans="1:78" ht="12" customHeight="1">
      <c r="A35" s="323" t="s">
        <v>122</v>
      </c>
      <c r="B35" s="324"/>
      <c r="C35" s="324"/>
      <c r="D35" s="324"/>
      <c r="E35" s="324"/>
      <c r="F35" s="324"/>
      <c r="G35" s="324"/>
      <c r="H35" s="324"/>
      <c r="K35" s="10"/>
      <c r="L35" s="10"/>
      <c r="M35" s="10"/>
      <c r="N35" s="10"/>
      <c r="R35" s="78"/>
      <c r="S35" s="14"/>
      <c r="T35" s="14"/>
      <c r="U35" s="14"/>
      <c r="V35" s="14"/>
      <c r="W35" s="14"/>
      <c r="X35" s="148" t="s">
        <v>22</v>
      </c>
      <c r="Y35" s="291"/>
      <c r="AA35" s="122">
        <f>IF($A$19="INTP=Internet Access Prepaid",$Y$19,0)</f>
        <v>0</v>
      </c>
      <c r="AB35" s="122">
        <f>IF($A$20="INTP=Internet Access Prepaid",$Y$20,0)</f>
        <v>0</v>
      </c>
      <c r="AC35" s="122">
        <f>IF($A$21="INTP=Internet Access Prepaid",$Y$21,0)</f>
        <v>0</v>
      </c>
      <c r="AD35" s="122">
        <f>IF($A$22="INTP=Internet Access Prepaid",$Y$22,0)</f>
        <v>0</v>
      </c>
      <c r="AE35" s="122">
        <f>IF($A$23="INTP=Internet Access Prepaid",$Y$23,0)</f>
        <v>0</v>
      </c>
      <c r="AF35" s="122">
        <f>IF($A$24="INTP=Internet Access Prepaid",$Y$24,0)</f>
        <v>0</v>
      </c>
      <c r="AG35" s="122">
        <f>IF($A$25="INTP=Internet Access Prepaid",$Y$25,0)</f>
        <v>0</v>
      </c>
      <c r="AH35" s="122">
        <f>IF($A$26="INTP=Internet Access Prepaid",$Y$26,0)</f>
        <v>0</v>
      </c>
      <c r="AI35" s="122">
        <f>IF($A$27="INTP=Internet Access Prepaid",$Y$27,0)</f>
        <v>0</v>
      </c>
      <c r="AJ35" s="122">
        <f>IF($A$28="INTP=Internet Access Prepaid",$Y$28,0)</f>
        <v>0</v>
      </c>
    </row>
    <row r="36" spans="1:78" ht="12" customHeight="1">
      <c r="A36" s="323" t="s">
        <v>123</v>
      </c>
      <c r="B36" s="324"/>
      <c r="C36" s="324"/>
      <c r="D36" s="324"/>
      <c r="E36" s="324"/>
      <c r="F36" s="324"/>
      <c r="G36" s="324"/>
      <c r="H36" s="324"/>
      <c r="I36" s="5"/>
      <c r="J36" s="312"/>
      <c r="K36" s="313"/>
      <c r="L36" s="313"/>
      <c r="M36" s="9"/>
      <c r="N36" s="332"/>
      <c r="O36" s="332"/>
      <c r="R36" s="78"/>
      <c r="S36" s="2"/>
      <c r="T36" s="2"/>
      <c r="Y36" s="286">
        <f>+Y31-Y32-Y34</f>
        <v>0</v>
      </c>
      <c r="AA36" s="122">
        <f>IF($A$19="POSP=Postage/Ship Prepaid",$Y$19,0)</f>
        <v>0</v>
      </c>
      <c r="AB36" s="122">
        <f>IF($A$20="POSP=Postage/Ship Prepaid",$Y$20,0)</f>
        <v>0</v>
      </c>
      <c r="AC36" s="122">
        <f>IF($A$21="POSP=Postage/Ship Prepaid",$Y$21,0)</f>
        <v>0</v>
      </c>
      <c r="AD36" s="122">
        <f>IF($A$22="POSP=Postage/Ship Prepaid",$Y$22,0)</f>
        <v>0</v>
      </c>
      <c r="AE36" s="122">
        <f>IF($A$23="POSP=Postage/Ship Prepaid",$Y$23,0)</f>
        <v>0</v>
      </c>
      <c r="AF36" s="122">
        <f>IF($A$24="POSP=Postage/Ship Prepaid",$Y$24,0)</f>
        <v>0</v>
      </c>
      <c r="AG36" s="122">
        <f>IF($A$25="POSP=Postage/Ship Prepaid",$Y$25,0)</f>
        <v>0</v>
      </c>
      <c r="AH36" s="122">
        <f>IF($A$26="POSP=Postage/Ship Prepaid",$Y$26,0)</f>
        <v>0</v>
      </c>
      <c r="AI36" s="122">
        <f>IF($A$27="POSP=Postage/Ship Prepaid",$Y$27,0)</f>
        <v>0</v>
      </c>
      <c r="AJ36" s="122">
        <f>IF($A$28="POSP=Postage/Ship Prepaid",$Y$28,0)</f>
        <v>0</v>
      </c>
    </row>
    <row r="37" spans="1:78" ht="12" customHeight="1" thickBot="1">
      <c r="A37" s="323" t="s">
        <v>124</v>
      </c>
      <c r="B37" s="324"/>
      <c r="C37" s="324"/>
      <c r="D37" s="324"/>
      <c r="E37" s="324"/>
      <c r="F37" s="324"/>
      <c r="G37" s="324"/>
      <c r="H37" s="324"/>
      <c r="I37" s="5"/>
      <c r="J37" s="129" t="s">
        <v>14</v>
      </c>
      <c r="K37" s="4"/>
      <c r="L37" s="4"/>
      <c r="M37" s="4"/>
      <c r="N37" s="132" t="s">
        <v>13</v>
      </c>
      <c r="O37" s="13"/>
      <c r="P37" s="15"/>
      <c r="R37" s="294" t="s">
        <v>18</v>
      </c>
      <c r="S37" s="295"/>
      <c r="T37" s="295"/>
      <c r="U37" s="295"/>
      <c r="V37" s="295"/>
      <c r="W37" s="295"/>
      <c r="X37" s="296"/>
      <c r="Y37" s="287"/>
      <c r="AA37" s="122">
        <f>IF($A$19="TELP=Telephone/Fax Prepaid",$Y$19,0)</f>
        <v>0</v>
      </c>
      <c r="AB37" s="122">
        <f>IF($A$20="TELP=Telephone/Fax Prepaid",$Y$20,0)</f>
        <v>0</v>
      </c>
      <c r="AC37" s="122">
        <f>IF($A$21="TELP=Telephone/Fax Prepaid",$Y$21,0)</f>
        <v>0</v>
      </c>
      <c r="AD37" s="122">
        <f>IF($A$22="TELP=Telephone/Fax Prepaid",$Y$22,0)</f>
        <v>0</v>
      </c>
      <c r="AE37" s="122">
        <f>IF($A$23="TELP=Telephone/Fax Prepaid",$Y$23,0)</f>
        <v>0</v>
      </c>
      <c r="AF37" s="122">
        <f>IF($A$24="TELP=Telephone/Fax Prepaid",$Y$24,0)</f>
        <v>0</v>
      </c>
      <c r="AG37" s="122">
        <f>IF($A$25="TELP=Telephone/Fax Prepaid",$Y$25,0)</f>
        <v>0</v>
      </c>
      <c r="AH37" s="122">
        <f>IF($A$26="TELP=Telephone/Fax Prepaid",$Y$26,0)</f>
        <v>0</v>
      </c>
      <c r="AI37" s="122">
        <f>IF($A$27="TELP=Telephone/Fax Prepaid",$Y$27,0)</f>
        <v>0</v>
      </c>
      <c r="AJ37" s="122">
        <f>IF($A$28="TELP=Telephone/Fax Prepaid",$Y$28,0)</f>
        <v>0</v>
      </c>
    </row>
    <row r="38" spans="1:78" ht="12" customHeight="1" thickTop="1">
      <c r="A38" s="323" t="s">
        <v>125</v>
      </c>
      <c r="B38" s="324"/>
      <c r="C38" s="324"/>
      <c r="D38" s="324"/>
      <c r="E38" s="324"/>
      <c r="F38" s="324"/>
      <c r="G38" s="324"/>
      <c r="H38" s="324"/>
      <c r="I38" s="5"/>
      <c r="J38" s="341"/>
      <c r="K38" s="341"/>
      <c r="L38" s="341"/>
      <c r="M38" s="9"/>
      <c r="N38" s="321"/>
      <c r="O38" s="322"/>
      <c r="P38" s="322"/>
      <c r="R38" s="21" t="s">
        <v>55</v>
      </c>
      <c r="S38" s="76" t="s">
        <v>100</v>
      </c>
      <c r="T38" s="68"/>
      <c r="U38" s="170"/>
      <c r="V38" s="170"/>
      <c r="W38" s="170"/>
      <c r="X38" s="171"/>
      <c r="Y38" s="297"/>
      <c r="AA38" s="122">
        <f>IF($A$19="TTRP=Trainee Travel Prepaid",$Y$19,0)</f>
        <v>0</v>
      </c>
      <c r="AB38" s="122">
        <f>IF($A$20="TTRP=Trainee Travel Prepaid",$Y$20,0)</f>
        <v>0</v>
      </c>
      <c r="AC38" s="122">
        <f>IF($A$21="TTRP=Trainee Travel Prepaid",$Y$21,0)</f>
        <v>0</v>
      </c>
      <c r="AD38" s="122">
        <f>IF($A$22="TTRP=Trainee Travel Prepaid",$Y$22,0)</f>
        <v>0</v>
      </c>
      <c r="AE38" s="122">
        <f>IF($A$23="TTRP=Trainee Travel Prepaid",$Y$23,0)</f>
        <v>0</v>
      </c>
      <c r="AF38" s="122">
        <f>IF($A$24="TTRP=Trainee Travel Prepaid",$Y$24,0)</f>
        <v>0</v>
      </c>
      <c r="AG38" s="122">
        <f>IF($A$25="TTRP=Trainee Travel Prepaid",$Y$25,0)</f>
        <v>0</v>
      </c>
      <c r="AH38" s="122">
        <f>IF($A$26="TTRP=Trainee Travel Prepaid",$Y$26,0)</f>
        <v>0</v>
      </c>
      <c r="AI38" s="122">
        <f>IF($A$27="TTRP=Trainee Travel Prepaid",$Y$27,0)</f>
        <v>0</v>
      </c>
      <c r="AJ38" s="122">
        <f>IF($A$28="TTRP=Trainee Travel Prepaid",$Y$28,0)</f>
        <v>0</v>
      </c>
    </row>
    <row r="39" spans="1:78" ht="12" customHeight="1">
      <c r="A39" s="323" t="s">
        <v>126</v>
      </c>
      <c r="B39" s="324"/>
      <c r="C39" s="324"/>
      <c r="D39" s="324"/>
      <c r="E39" s="324"/>
      <c r="F39" s="324"/>
      <c r="G39" s="324"/>
      <c r="H39" s="324"/>
      <c r="I39" s="5"/>
      <c r="J39" s="129" t="s">
        <v>15</v>
      </c>
      <c r="K39" s="4"/>
      <c r="L39" s="4"/>
      <c r="M39" s="4"/>
      <c r="N39" s="132" t="s">
        <v>16</v>
      </c>
      <c r="O39" s="13"/>
      <c r="P39" s="13"/>
      <c r="R39" s="78"/>
      <c r="S39" s="111" t="s">
        <v>101</v>
      </c>
      <c r="U39" s="172"/>
      <c r="V39" s="172"/>
      <c r="W39" s="172"/>
      <c r="X39" s="173"/>
      <c r="Y39" s="298"/>
      <c r="AA39" s="122">
        <f>IF($A$19="OTP=Other Expenses Prepaid",$Y$19,0)</f>
        <v>0</v>
      </c>
      <c r="AB39" s="122">
        <f>IF($A$20="OTP=Other Expenses Prepaid",$Y$20,0)</f>
        <v>0</v>
      </c>
      <c r="AC39" s="122">
        <f>IF($A$21="OTP=Other Expenses Prepaid",$Y$21,0)</f>
        <v>0</v>
      </c>
      <c r="AD39" s="122">
        <f>IF($A$22="OTP=Other Expenses Prepaid",$Y$22,0)</f>
        <v>0</v>
      </c>
      <c r="AE39" s="122">
        <f>IF($A$23="OTP=Other Expenses Prepaid",$Y$23,0)</f>
        <v>0</v>
      </c>
      <c r="AF39" s="122">
        <f>IF($A$24="OTP=Other Expenses Prepaid",$Y$24,0)</f>
        <v>0</v>
      </c>
      <c r="AG39" s="122">
        <f>IF($A$25="OTP=Other Expenses Prepaid",$Y$25,0)</f>
        <v>0</v>
      </c>
      <c r="AH39" s="122">
        <f>IF($A$26="OTP=Other Expenses Prepaid",$Y$26,0)</f>
        <v>0</v>
      </c>
      <c r="AI39" s="122">
        <f>IF($A$27="OTP=Other Expenses Prepaid",$Y$27,0)</f>
        <v>0</v>
      </c>
      <c r="AJ39" s="122">
        <f>IF($A$28="OTP=Other Expenses Prepaid",$Y$28,0)</f>
        <v>0</v>
      </c>
    </row>
    <row r="40" spans="1:78" ht="12" customHeight="1" thickBot="1">
      <c r="A40" s="226" t="s">
        <v>127</v>
      </c>
      <c r="B40" s="4"/>
      <c r="C40" s="4"/>
      <c r="D40" s="4"/>
      <c r="E40" s="4"/>
      <c r="F40" s="4"/>
      <c r="G40" s="4"/>
      <c r="I40" s="5"/>
      <c r="J40" s="312"/>
      <c r="K40" s="313"/>
      <c r="L40" s="313"/>
      <c r="M40" s="9"/>
      <c r="N40" s="321"/>
      <c r="O40" s="322"/>
      <c r="P40" s="14"/>
      <c r="R40" s="103"/>
      <c r="S40" s="104"/>
      <c r="T40" s="105"/>
      <c r="U40" s="91"/>
      <c r="V40" s="174"/>
      <c r="W40" s="175"/>
      <c r="X40" s="176"/>
      <c r="Y40" s="299"/>
      <c r="AA40" s="198">
        <f>IF($A$19="OTDP=Dev Other Exp Prepaid",$Y$19,0)</f>
        <v>0</v>
      </c>
      <c r="AB40" s="198">
        <f>IF($A$20="OTDP=Dev Other Exp Prepaid",$Y$20,0)</f>
        <v>0</v>
      </c>
      <c r="AC40" s="198">
        <f>IF($A$21="OTDP=Dev Other Exp Prepaid",$Y$21,0)</f>
        <v>0</v>
      </c>
      <c r="AD40" s="198">
        <f>IF($A$22="OTDP=Dev Other Exp Prepaid",$Y$22,0)</f>
        <v>0</v>
      </c>
      <c r="AE40" s="198">
        <f>IF($A$23="OTDP=Dev Other Exp Prepaid",$Y$23,0)</f>
        <v>0</v>
      </c>
      <c r="AF40" s="198">
        <f>IF($A$24="OTDP=Dev Other Exp Prepaid",$Y$24,0)</f>
        <v>0</v>
      </c>
      <c r="AG40" s="198">
        <f>IF($A$25="OTDP=Dev Other Exp Prepaid",$Y$25,0)</f>
        <v>0</v>
      </c>
      <c r="AH40" s="198">
        <f>IF($A$26="OTDP=Dev Other Exp Prepaid",$Y$26,0)</f>
        <v>0</v>
      </c>
      <c r="AI40" s="198">
        <f>IF($A$27="OTDP=Dev Other Exp Prepaid",$Y$27,0)</f>
        <v>0</v>
      </c>
      <c r="AJ40" s="198">
        <f>IF($A$28="OTDP=Dev Other Exp Prepaid",$Y$28,0)</f>
        <v>0</v>
      </c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</row>
    <row r="41" spans="1:78" ht="12" customHeight="1" thickTop="1">
      <c r="A41" s="226" t="s">
        <v>128</v>
      </c>
      <c r="B41" s="4"/>
      <c r="C41" s="4"/>
      <c r="D41" s="4"/>
      <c r="E41" s="4"/>
      <c r="F41" s="4"/>
      <c r="G41" s="4"/>
      <c r="I41" s="5"/>
      <c r="J41" s="144" t="s">
        <v>17</v>
      </c>
      <c r="K41" s="208"/>
      <c r="L41" s="208"/>
      <c r="M41" s="209"/>
      <c r="N41" s="129" t="s">
        <v>38</v>
      </c>
      <c r="O41" s="13"/>
      <c r="P41" s="13"/>
      <c r="R41" s="78"/>
      <c r="S41" s="75"/>
      <c r="T41" s="191"/>
      <c r="U41" s="13"/>
      <c r="V41" s="169"/>
      <c r="W41" s="192"/>
      <c r="X41" s="169"/>
      <c r="Y41" s="190"/>
      <c r="AA41" s="198">
        <f>IF($A$19="ARDP=Dev Airfare Prepaid",$Y$19,0)</f>
        <v>0</v>
      </c>
      <c r="AB41" s="198">
        <f>IF($A$20="ARDP=Dev Airfare Prepaid",$Y$20,0)</f>
        <v>0</v>
      </c>
      <c r="AC41" s="198">
        <f>IF($A$21="ARDP=Dev Airfare Prepaid",$Y$21,0)</f>
        <v>0</v>
      </c>
      <c r="AD41" s="198">
        <f>IF($A$22="ARDP=Dev Airfare Prepaid",$Y$22,0)</f>
        <v>0</v>
      </c>
      <c r="AE41" s="198">
        <f>IF($A$23="ARDP=Dev Airfare Prepaid",$Y$23,0)</f>
        <v>0</v>
      </c>
      <c r="AF41" s="198">
        <f>IF($A$24="ARDP=Dev Airfare Prepaid",$Y$24,0)</f>
        <v>0</v>
      </c>
      <c r="AG41" s="198">
        <f>IF($A$25="ARDP=Dev Airfare Prepaid",$Y$25,0)</f>
        <v>0</v>
      </c>
      <c r="AH41" s="198">
        <f>IF($A$26="ARDP=Dev Airfare Prepaid",$Y$26,0)</f>
        <v>0</v>
      </c>
      <c r="AI41" s="198">
        <f>IF($A$27="ARDP=Dev Airfare Prepaid",$Y$27,0)</f>
        <v>0</v>
      </c>
      <c r="AJ41" s="198">
        <f>IF($A$28="ARDP=Dev Airfare Prepaid",$Y$28,0)</f>
        <v>0</v>
      </c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</row>
    <row r="42" spans="1:78" ht="23.25" customHeight="1">
      <c r="A42" s="31"/>
      <c r="B42" s="9"/>
      <c r="C42" s="9"/>
      <c r="D42" s="9"/>
      <c r="E42" s="9"/>
      <c r="F42" s="9"/>
      <c r="G42" s="9"/>
      <c r="I42" s="5"/>
      <c r="K42" s="145"/>
      <c r="L42" s="145"/>
      <c r="M42" s="4"/>
      <c r="O42" s="13"/>
      <c r="P42" s="13"/>
      <c r="R42" s="102"/>
      <c r="S42" s="75"/>
      <c r="T42" s="71" t="s">
        <v>7</v>
      </c>
      <c r="U42" s="169"/>
      <c r="V42" s="169"/>
      <c r="W42" s="169"/>
      <c r="X42" s="169"/>
      <c r="Y42" s="302">
        <f>IF(Y38&gt;Y36,Y38-Y36,0)</f>
        <v>0</v>
      </c>
      <c r="AA42" s="198">
        <f>IF($A$19="ARP=Airfare Prepaid",$Y$19,0)</f>
        <v>0</v>
      </c>
      <c r="AB42" s="198">
        <f>IF($A$20="ARP=Airfare Prepaid",$Y$20,0)</f>
        <v>0</v>
      </c>
      <c r="AC42" s="198">
        <f>IF($A$21="ARP=Airfare Prepaid",$Y$21,0)</f>
        <v>0</v>
      </c>
      <c r="AD42" s="198">
        <f>IF($A$22="ARP=Airfare Prepaid",$Y$22,0)</f>
        <v>0</v>
      </c>
      <c r="AE42" s="198">
        <f>IF($A$23="ARP=Airfare Prepaid",$Y$23,0)</f>
        <v>0</v>
      </c>
      <c r="AF42" s="198">
        <f>IF($A$24="ARP=Airfare Prepaid",$Y$24,0)</f>
        <v>0</v>
      </c>
      <c r="AG42" s="198">
        <f>IF($A$25="ARP=Airfare Prepaid",$Y$25,0)</f>
        <v>0</v>
      </c>
      <c r="AH42" s="198">
        <f>IF($A$26="ARP=Airfare Prepaid",$Y$26,0)</f>
        <v>0</v>
      </c>
      <c r="AI42" s="198">
        <f>IF($A$27="ARP=Airfare Prepaid",$Y$27,0)</f>
        <v>0</v>
      </c>
      <c r="AJ42" s="198">
        <f>IF($A$28="ARP=Airfare Prepaid",$Y$28,0)</f>
        <v>0</v>
      </c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</row>
    <row r="43" spans="1:78" ht="12" customHeight="1">
      <c r="A43" s="125" t="s">
        <v>11</v>
      </c>
      <c r="B43" s="4"/>
      <c r="I43" s="5"/>
      <c r="J43" s="32" t="s">
        <v>90</v>
      </c>
      <c r="K43" s="4"/>
      <c r="L43" s="32"/>
      <c r="M43" s="4"/>
      <c r="N43" s="4"/>
      <c r="R43" s="78"/>
      <c r="S43" s="75"/>
      <c r="T43" s="177"/>
      <c r="U43" s="172" t="s">
        <v>8</v>
      </c>
      <c r="V43" s="172"/>
      <c r="W43" s="172"/>
      <c r="X43" s="169"/>
      <c r="Y43" s="303"/>
      <c r="AA43" s="198">
        <f>IF($A$19="REDP=Dev Conf Reg fees Prepaid",$Y$19,0)</f>
        <v>0</v>
      </c>
      <c r="AB43" s="198">
        <f>IF($A$20="REDP=Dev Conf Reg fees Prepaid",$Y$20,0)</f>
        <v>0</v>
      </c>
      <c r="AC43" s="198">
        <f>IF($A$21="REDP=Dev Conf Reg fees Prepaid",$Y$21,0)</f>
        <v>0</v>
      </c>
      <c r="AD43" s="198">
        <f>IF($A$22="REDP=Dev Conf Reg fees Prepaid",$Y$22,0)</f>
        <v>0</v>
      </c>
      <c r="AE43" s="198">
        <f>IF($A$23="REDP=Dev Conf Reg fees Prepaid",$Y$23,0)</f>
        <v>0</v>
      </c>
      <c r="AF43" s="198">
        <f>IF($A$24="REDP=Dev Conf Reg fees Prepaid",$Y$24,0)</f>
        <v>0</v>
      </c>
      <c r="AG43" s="198">
        <f>IF($A$25="REDP=Dev Conf Reg fees Prepaid",$Y$25,0)</f>
        <v>0</v>
      </c>
      <c r="AH43" s="198">
        <f>IF($A$26="REDP=Dev Conf Reg fees Prepaid",$Y$26,0)</f>
        <v>0</v>
      </c>
      <c r="AI43" s="198">
        <f>IF($A$27="REDP=Dev Conf Reg fees Prepaid",$Y$27,0)</f>
        <v>0</v>
      </c>
      <c r="AJ43" s="198">
        <f>IF($A$28="REDP=Dev Conf Reg fees Prepaid",$Y$28,0)</f>
        <v>0</v>
      </c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</row>
    <row r="44" spans="1:78" ht="12" customHeight="1">
      <c r="A44" s="338"/>
      <c r="B44" s="339"/>
      <c r="C44" s="339"/>
      <c r="D44" s="339"/>
      <c r="F44" s="340"/>
      <c r="G44" s="340"/>
      <c r="I44" s="5"/>
      <c r="J44" s="9"/>
      <c r="K44" s="9"/>
      <c r="L44" s="9"/>
      <c r="M44" s="9"/>
      <c r="N44" s="11"/>
      <c r="R44" s="78"/>
      <c r="S44" s="75"/>
      <c r="T44" s="71" t="s">
        <v>9</v>
      </c>
      <c r="U44" s="172"/>
      <c r="V44" s="172"/>
      <c r="W44" s="172"/>
      <c r="X44" s="169"/>
      <c r="Y44" s="286">
        <f>IF(Y38&lt;Y36,Y36-Y38,0)</f>
        <v>0</v>
      </c>
      <c r="AA44" s="198">
        <f>IF($A$19="PKP=Parking Prepaid",$Y$19,0)</f>
        <v>0</v>
      </c>
      <c r="AB44" s="198">
        <f>IF($A$20="PKP=Parking Prepaid",$Y$20,0)</f>
        <v>0</v>
      </c>
      <c r="AC44" s="198">
        <f>IF($A$21="PKP=Parking Prepaid",$Y$21,0)</f>
        <v>0</v>
      </c>
      <c r="AD44" s="198">
        <f>IF($A$22="PKP=Parking Prepaid",$Y$22,0)</f>
        <v>0</v>
      </c>
      <c r="AE44" s="198">
        <f>IF($A$23="PKP=Parking Prepaid",$Y$23,0)</f>
        <v>0</v>
      </c>
      <c r="AF44" s="198">
        <f>IF($A$24="PKP=Parking Prepaid",$Y$24,0)</f>
        <v>0</v>
      </c>
      <c r="AG44" s="198">
        <f>IF($A$25="PKP=Parking Prepaid",$Y$25,0)</f>
        <v>0</v>
      </c>
      <c r="AH44" s="198">
        <f>IF($A$26="PKP=Parking Prepaid",$Y$26,0)</f>
        <v>0</v>
      </c>
      <c r="AI44" s="198">
        <f>IF($A$27="PKP=Parking Prepaid",$Y$27,0)</f>
        <v>0</v>
      </c>
      <c r="AJ44" s="198">
        <f>IF($A$28="PKP=Parking Prepaid",$Y$28,0)</f>
        <v>0</v>
      </c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</row>
    <row r="45" spans="1:78" ht="12" customHeight="1" thickBot="1">
      <c r="A45" s="126" t="s">
        <v>12</v>
      </c>
      <c r="B45" s="16"/>
      <c r="C45" s="16"/>
      <c r="D45" s="16"/>
      <c r="E45" s="16"/>
      <c r="F45" s="127" t="s">
        <v>13</v>
      </c>
      <c r="G45" s="24"/>
      <c r="H45" s="19"/>
      <c r="I45" s="7"/>
      <c r="J45" s="130" t="s">
        <v>19</v>
      </c>
      <c r="K45" s="12"/>
      <c r="L45" s="7"/>
      <c r="M45" s="7"/>
      <c r="N45" s="12"/>
      <c r="O45" s="30"/>
      <c r="P45" s="131" t="s">
        <v>13</v>
      </c>
      <c r="Q45" s="19"/>
      <c r="R45" s="79"/>
      <c r="S45" s="77"/>
      <c r="T45" s="178"/>
      <c r="U45" s="179" t="s">
        <v>10</v>
      </c>
      <c r="V45" s="179"/>
      <c r="W45" s="179"/>
      <c r="X45" s="179"/>
      <c r="Y45" s="287"/>
      <c r="AA45" s="198">
        <f>IF($A$19="PKDP=Dev Parking Prepaid",$Y$19,0)</f>
        <v>0</v>
      </c>
      <c r="AB45" s="198">
        <f>IF($A$20="PKDP=Dev Parking Prepaid",$Y$20,0)</f>
        <v>0</v>
      </c>
      <c r="AC45" s="198">
        <f>IF($A$21="PKDP=Dev Parking Prepaid",$Y$21,0)</f>
        <v>0</v>
      </c>
      <c r="AD45" s="198">
        <f>IF($A$22="PKDP=Dev Parking Prepaid",$Y$22,0)</f>
        <v>0</v>
      </c>
      <c r="AE45" s="198">
        <f>IF($A$23="PKDP=Dev Parking Prepaid",$Y$23,0)</f>
        <v>0</v>
      </c>
      <c r="AF45" s="198">
        <f>IF($A$24="PKDP=Dev Parking Prepaid",$Y$24,0)</f>
        <v>0</v>
      </c>
      <c r="AG45" s="198">
        <f>IF($A$25="PKDP=Dev Parking Prepaid",$Y$25,0)</f>
        <v>0</v>
      </c>
      <c r="AH45" s="198">
        <f>IF($A$26="PKDP=Dev Parking Prepaid",$Y$26,0)</f>
        <v>0</v>
      </c>
      <c r="AI45" s="198">
        <f>IF($A$27="PKDP=Dev Parking Prepaid",$Y$27,0)</f>
        <v>0</v>
      </c>
      <c r="AJ45" s="198">
        <f>IF($A$28="PKDP=Dev Parking Prepaid",$Y$28,0)</f>
        <v>0</v>
      </c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</row>
    <row r="46" spans="1:78" ht="13.5" thickTop="1">
      <c r="A46" s="1" t="s">
        <v>114</v>
      </c>
      <c r="L46" s="1"/>
      <c r="P46" s="1" t="s">
        <v>153</v>
      </c>
      <c r="Y46" s="13"/>
      <c r="AA46" s="198">
        <f>IF($A$19="REGP=Conf Reg fees Prepaid",$Y$19,0)</f>
        <v>0</v>
      </c>
      <c r="AB46" s="198">
        <f>IF($A$20="REGP=Conf Reg fees Prepaid",$Y$20,0)</f>
        <v>0</v>
      </c>
      <c r="AC46" s="198">
        <f>IF($A$21="REGP=Conf Reg fees Prepaid",$Y$21,0)</f>
        <v>0</v>
      </c>
      <c r="AD46" s="198">
        <f>IF($A$22="REGP=Conf Reg fees Prepaid",$Y$22,0)</f>
        <v>0</v>
      </c>
      <c r="AE46" s="198">
        <f>IF($A$23="REGP=Conf Reg fees Prepaid",$Y$23,0)</f>
        <v>0</v>
      </c>
      <c r="AF46" s="198">
        <f>IF($A$24="REGP=Conf Reg fees Prepaid",$Y$24,0)</f>
        <v>0</v>
      </c>
      <c r="AG46" s="198">
        <f>IF($A$25="REGP=Conf Reg fees Prepaid",$Y$25,0)</f>
        <v>0</v>
      </c>
      <c r="AH46" s="198">
        <f>IF($A$26="REGP=Conf Reg fees Prepaid",$Y$26,0)</f>
        <v>0</v>
      </c>
      <c r="AI46" s="198">
        <f>IF($A$27="REGP=Conf Reg fees Prepaid",$Y$27,0)</f>
        <v>0</v>
      </c>
      <c r="AJ46" s="198">
        <f>IF($A$28="REGP=Conf Reg fees Prepaid",$Y$28,0)</f>
        <v>0</v>
      </c>
    </row>
    <row r="47" spans="1:78" ht="14.25" customHeight="1">
      <c r="A47" s="1"/>
      <c r="Y47" s="13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</row>
    <row r="48" spans="1:78" ht="15" customHeight="1">
      <c r="A48" s="1"/>
      <c r="T48" s="177"/>
      <c r="U48" s="169"/>
      <c r="V48" s="169"/>
      <c r="W48" s="169"/>
      <c r="X48" s="169"/>
      <c r="Y48" s="13"/>
      <c r="AA48" s="13">
        <f>IF($A$19="RNDP=Dev Rental Car Prepaid",$Y$19,0)</f>
        <v>0</v>
      </c>
      <c r="AB48" s="13">
        <f>IF($A$20="RNDP=Dev Rental Car Prepaid",$Y$20,0)</f>
        <v>0</v>
      </c>
      <c r="AC48" s="13">
        <f>IF($A$21="RNDP=Dev Rental Car Prepaid",$Y$21,0)</f>
        <v>0</v>
      </c>
      <c r="AD48" s="13">
        <f>IF($A$22="RNDP=Dev Rental Car Prepaid",$Y$22,0)</f>
        <v>0</v>
      </c>
      <c r="AE48" s="13">
        <f>IF($A$23="RNDP=Dev Rental Car Prepaid",$Y$23,0)</f>
        <v>0</v>
      </c>
      <c r="AF48" s="13">
        <f>IF($A$24="RNDP=Dev Rental Car Prepaid",$Y$24,0)</f>
        <v>0</v>
      </c>
      <c r="AG48" s="13">
        <f>IF($A$25="RNDP=Dev Rental Car Prepaid",$Y$25,0)</f>
        <v>0</v>
      </c>
      <c r="AH48" s="13">
        <f>IF($A$26="RNDP=Dev Rental Car Prepaid",$Y$26,0)</f>
        <v>0</v>
      </c>
      <c r="AI48" s="13">
        <f>IF($A$27="RNDP=Dev Rental Car Prepaid",$Y$27,0)</f>
        <v>0</v>
      </c>
      <c r="AJ48" s="13">
        <f>IF($A$28="RNDP=Dev Rental Car Prepaid",$Y$28,0)</f>
        <v>0</v>
      </c>
    </row>
    <row r="49" spans="1:43" s="245" customFormat="1" ht="14.25" customHeight="1">
      <c r="A49" s="244"/>
      <c r="S49" s="246"/>
      <c r="T49" s="247"/>
      <c r="U49" s="248"/>
      <c r="V49" s="248"/>
      <c r="W49" s="248"/>
      <c r="X49" s="248"/>
      <c r="Y49" s="249"/>
      <c r="AA49" s="249">
        <f>IF($A$19="TRP=Train Fare Prepaid",$Y$19,0)</f>
        <v>0</v>
      </c>
      <c r="AB49" s="249">
        <f>IF($A$20="TRP=Train Fare Prepaid",$Y$20,0)</f>
        <v>0</v>
      </c>
      <c r="AC49" s="249">
        <f>IF($A$21="TRP=Train Fare Prepaid",$Y$21,0)</f>
        <v>0</v>
      </c>
      <c r="AD49" s="249">
        <f>IF($A$22="TRP=Train Fare Prepaid",$Y$22,0)</f>
        <v>0</v>
      </c>
      <c r="AE49" s="249">
        <f>IF($A$23="TRP=Train Fare Prepaid",$Y$23,0)</f>
        <v>0</v>
      </c>
      <c r="AF49" s="249">
        <f>IF($A$24="TRP=Train Fare Prepaid",$Y$24,0)</f>
        <v>0</v>
      </c>
      <c r="AG49" s="249">
        <f>IF($A$25="TRP=Train Fare Prepaid",$Y$25,0)</f>
        <v>0</v>
      </c>
      <c r="AH49" s="249">
        <f>IF($A$26="TRP=Train Fare Prepaid",$Y$26,0)</f>
        <v>0</v>
      </c>
      <c r="AI49" s="249">
        <f>IF($A$27="TRP=Train Fare Prepaid",$Y$27,0)</f>
        <v>0</v>
      </c>
      <c r="AJ49" s="249">
        <f>IF($A$28="TRP=Train Fare Prepaid",$Y$28,0)</f>
        <v>0</v>
      </c>
    </row>
    <row r="50" spans="1:43" s="245" customFormat="1" ht="14.25" customHeight="1">
      <c r="A50" s="244"/>
      <c r="N50" s="250" t="s">
        <v>73</v>
      </c>
      <c r="S50" s="246"/>
      <c r="T50" s="251" t="s">
        <v>58</v>
      </c>
      <c r="U50" s="248"/>
      <c r="V50" s="248"/>
      <c r="W50" s="248"/>
      <c r="X50" s="248"/>
      <c r="Y50" s="249"/>
      <c r="AA50" s="249">
        <f>IF($A$19="TRDP=Dev Train Fare Prepaid",$Y$19,0)</f>
        <v>0</v>
      </c>
      <c r="AB50" s="249">
        <f>IF($A$20="TRDP=Dev Train Fare Prepaid",$Y$20,0)</f>
        <v>0</v>
      </c>
      <c r="AC50" s="249">
        <f>IF($A$21="TRDP=Dev Train Fare Prepaid",$Y$21,0)</f>
        <v>0</v>
      </c>
      <c r="AD50" s="249">
        <f>IF($A$22="TRDP=Dev Train Fare Prepaid",$Y$22,0)</f>
        <v>0</v>
      </c>
      <c r="AE50" s="249">
        <f>IF($A$23="TRDP=Dev Train Fare Prepaid",$Y$23,0)</f>
        <v>0</v>
      </c>
      <c r="AF50" s="249">
        <f>IF($A$24="TRDP=Dev Train Fare Prepaid",$Y$24,0)</f>
        <v>0</v>
      </c>
      <c r="AG50" s="249">
        <f>IF($A$25="TRDP=Dev Train Fare Prepaid",$Y$25,0)</f>
        <v>0</v>
      </c>
      <c r="AH50" s="249">
        <f>IF($A$26="TRDP=Dev Train Fare Prepaid",$Y$26,0)</f>
        <v>0</v>
      </c>
      <c r="AI50" s="249">
        <f>IF($A$27="TRDP=Dev Train Fare Prepaid",$Y$27,0)</f>
        <v>0</v>
      </c>
      <c r="AJ50" s="249">
        <f>IF($A$28="TRDP=Dev Train Fare Prepaid",$Y$28,0)</f>
        <v>0</v>
      </c>
    </row>
    <row r="51" spans="1:43" s="245" customFormat="1" ht="14.25" customHeight="1">
      <c r="A51" s="1"/>
      <c r="B51" s="2"/>
      <c r="C51" s="2"/>
      <c r="D51" s="2"/>
      <c r="E51" s="2"/>
      <c r="F51" s="2"/>
      <c r="G51" s="2"/>
      <c r="N51" s="250"/>
      <c r="S51" s="246"/>
      <c r="T51" s="251" t="s">
        <v>59</v>
      </c>
      <c r="U51" s="248"/>
      <c r="V51" s="248"/>
      <c r="W51" s="248"/>
      <c r="X51" s="248"/>
      <c r="Y51" s="249"/>
      <c r="AA51" s="249">
        <f>IF($A$19="RECP=Recruiting Prepaid",$Y$19,0)</f>
        <v>0</v>
      </c>
      <c r="AB51" s="249">
        <f>IF($A$20="RECP=Recruiting Prepaid",$Y$20,0)</f>
        <v>0</v>
      </c>
      <c r="AC51" s="249">
        <f>IF($A$21="RECP=Recruiting Prepaid",$Y$21,0)</f>
        <v>0</v>
      </c>
      <c r="AD51" s="249">
        <f>IF($A$22="RECP=Recruiting Prepaid",$Y$22,0)</f>
        <v>0</v>
      </c>
      <c r="AE51" s="249">
        <f>IF($A$23="RECP=Recruiting Prepaid",$Y$23,0)</f>
        <v>0</v>
      </c>
      <c r="AF51" s="249">
        <f>IF($A$24="RECP=Recruiting Prepaid",$Y$24,0)</f>
        <v>0</v>
      </c>
      <c r="AG51" s="249">
        <f>IF($A$25="RECP=Recruiting Prepaid",$Y$25,0)</f>
        <v>0</v>
      </c>
      <c r="AH51" s="249">
        <f>IF($A$26="RECP=Recruiting Prepaid",$Y$26,0)</f>
        <v>0</v>
      </c>
      <c r="AI51" s="249">
        <f>IF($A$27="RECP=Recruiting Prepaid",$Y$27,0)</f>
        <v>0</v>
      </c>
      <c r="AJ51" s="249">
        <f>IF($A$28="RECP=Recruiting Prepaid",$Y$28,0)</f>
        <v>0</v>
      </c>
    </row>
    <row r="52" spans="1:43" s="245" customFormat="1">
      <c r="A52" s="264" t="s">
        <v>145</v>
      </c>
      <c r="B52" s="253"/>
      <c r="C52" s="73"/>
      <c r="D52" s="73"/>
      <c r="E52" s="73"/>
      <c r="F52" s="73"/>
      <c r="G52" s="73"/>
      <c r="H52" s="254"/>
      <c r="N52" s="250" t="s">
        <v>74</v>
      </c>
      <c r="S52" s="246"/>
      <c r="T52" s="251" t="s">
        <v>60</v>
      </c>
      <c r="Y52" s="249"/>
      <c r="AA52" s="249">
        <f>IF($A$19="TXP=Taxi/Shuttle/Other Tran Prepaid",$Y$19,0)</f>
        <v>0</v>
      </c>
      <c r="AB52" s="249">
        <f>IF($A$20="TXP=Taxi/Shuttle/Other Tran Prepaid",$Y$20,0)</f>
        <v>0</v>
      </c>
      <c r="AC52" s="249">
        <f>IF($A$21="TXP=Taxi/Shuttle/Other Tran Prepaid",$Y$21,0)</f>
        <v>0</v>
      </c>
      <c r="AD52" s="249">
        <f>IF($A$22="TXP=Taxi/Shuttle/Other Tran Prepaid",$Y$22,0)</f>
        <v>0</v>
      </c>
      <c r="AE52" s="249">
        <f>IF($A$23="TXP=Taxi/Shuttle/Other Tran Prepaid",$Y$23,0)</f>
        <v>0</v>
      </c>
      <c r="AF52" s="249">
        <f>IF($A$24="TXP=Taxi/Shuttle/Other Tran Prepaid",$Y$24,0)</f>
        <v>0</v>
      </c>
      <c r="AG52" s="249">
        <f>IF($A$25="TXP=Taxi/Shuttle/Other Tran Prepaid",$Y$25,0)</f>
        <v>0</v>
      </c>
      <c r="AH52" s="249">
        <f>IF($A$26="TXP=Taxi/Shuttle/Other Tran Prepaid",$Y$26,0)</f>
        <v>0</v>
      </c>
      <c r="AI52" s="249">
        <f>IF($A$27="TXP=Taxi/Shuttle/Other Tran Prepaid",$Y$27,0)</f>
        <v>0</v>
      </c>
      <c r="AJ52" s="249">
        <f>IF($A$28="TXP=Taxi/Shuttle/Other Tran Prepaid",$Y$28,0)</f>
        <v>0</v>
      </c>
    </row>
    <row r="53" spans="1:43" s="245" customFormat="1">
      <c r="A53" s="252" t="s">
        <v>140</v>
      </c>
      <c r="B53" s="253"/>
      <c r="C53" s="268"/>
      <c r="D53" s="268"/>
      <c r="E53" s="268"/>
      <c r="F53" s="268"/>
      <c r="G53" s="268"/>
      <c r="H53" s="255"/>
      <c r="I53" s="256"/>
      <c r="J53" s="256"/>
      <c r="K53" s="256"/>
      <c r="N53" s="250" t="s">
        <v>75</v>
      </c>
      <c r="P53" s="257"/>
      <c r="Q53" s="258"/>
      <c r="R53" s="258"/>
      <c r="S53" s="259"/>
      <c r="T53" s="251" t="s">
        <v>61</v>
      </c>
      <c r="U53" s="258"/>
      <c r="V53" s="258"/>
      <c r="W53" s="258"/>
      <c r="X53" s="258"/>
      <c r="Y53" s="258"/>
      <c r="Z53" s="258"/>
      <c r="AA53" s="260">
        <f>IF($A$19="TXDP=Dev Taxi/Shuttle Prepaid",$Y$19,0)</f>
        <v>0</v>
      </c>
      <c r="AB53" s="260">
        <f>IF($A$20="TXDP=Dev Taxi/Shuttle Prepaid",$Y$20,0)</f>
        <v>0</v>
      </c>
      <c r="AC53" s="260">
        <f>IF($A$21="TXDP=Dev Taxi/Shuttle Prepaid",$Y$21,0)</f>
        <v>0</v>
      </c>
      <c r="AD53" s="260">
        <f>IF($A$22="TXDP=Dev Taxi/Shuttle Prepaid",$Y$22,0)</f>
        <v>0</v>
      </c>
      <c r="AE53" s="260">
        <f>IF($A$23="TXDP=Dev Taxi/Shuttle Prepaid",$Y$23,0)</f>
        <v>0</v>
      </c>
      <c r="AF53" s="260">
        <f>IF($A$24="TXDP=Dev Taxi/Shuttle Prepaid",$Y$24,0)</f>
        <v>0</v>
      </c>
      <c r="AG53" s="260">
        <f>IF($A$25="TXDP=Dev Taxi/Shuttle Prepaid",$Y$25,0)</f>
        <v>0</v>
      </c>
      <c r="AH53" s="260">
        <f>IF($A$26="TXDP=Dev Taxi/Shuttle Prepaid",$Y$26,0)</f>
        <v>0</v>
      </c>
      <c r="AI53" s="260">
        <f>IF($A$27="TXDP=Dev Taxi/Shuttle Prepaid",$Y$27,0)</f>
        <v>0</v>
      </c>
      <c r="AJ53" s="260">
        <f>IF($A$28="TXDP=Dev Taxi/Shuttle Prepaid",$Y$28,0)</f>
        <v>0</v>
      </c>
    </row>
    <row r="54" spans="1:43" s="245" customFormat="1">
      <c r="A54" s="266" t="s">
        <v>147</v>
      </c>
      <c r="B54" s="253"/>
      <c r="C54" s="268"/>
      <c r="D54" s="268"/>
      <c r="E54" s="268"/>
      <c r="F54" s="268"/>
      <c r="G54" s="268"/>
      <c r="H54" s="255"/>
      <c r="I54" s="256"/>
      <c r="J54" s="256"/>
      <c r="K54" s="256"/>
      <c r="N54" s="250" t="s">
        <v>76</v>
      </c>
      <c r="P54" s="258"/>
      <c r="Q54" s="258"/>
      <c r="R54" s="258"/>
      <c r="S54" s="259"/>
      <c r="T54" s="251" t="s">
        <v>62</v>
      </c>
      <c r="U54" s="258"/>
      <c r="V54" s="258"/>
      <c r="W54" s="258"/>
      <c r="X54" s="258"/>
      <c r="Y54" s="258"/>
      <c r="Z54" s="258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</row>
    <row r="55" spans="1:43" s="245" customFormat="1">
      <c r="A55" s="252" t="s">
        <v>142</v>
      </c>
      <c r="B55" s="253"/>
      <c r="C55" s="162"/>
      <c r="D55" s="162"/>
      <c r="E55" s="162"/>
      <c r="F55" s="162"/>
      <c r="G55" s="162"/>
      <c r="H55" s="261"/>
      <c r="I55" s="262"/>
      <c r="J55" s="262"/>
      <c r="K55" s="262"/>
      <c r="N55" s="250" t="s">
        <v>77</v>
      </c>
      <c r="P55" s="258"/>
      <c r="Q55" s="258"/>
      <c r="R55" s="258"/>
      <c r="S55" s="259"/>
      <c r="T55" s="251" t="s">
        <v>63</v>
      </c>
      <c r="U55" s="258"/>
      <c r="V55" s="258"/>
      <c r="AA55" s="245">
        <f>SUM(AA2:AA53)</f>
        <v>0</v>
      </c>
      <c r="AB55" s="245">
        <f>SUM(AB24:AB53)</f>
        <v>0</v>
      </c>
      <c r="AC55" s="245">
        <f t="shared" ref="AC55:AJ55" si="1">SUM(AC24:AC53)</f>
        <v>0</v>
      </c>
      <c r="AD55" s="245">
        <f t="shared" si="1"/>
        <v>0</v>
      </c>
      <c r="AE55" s="245">
        <f t="shared" si="1"/>
        <v>0</v>
      </c>
      <c r="AF55" s="245">
        <f t="shared" si="1"/>
        <v>0</v>
      </c>
      <c r="AG55" s="245">
        <f t="shared" si="1"/>
        <v>0</v>
      </c>
      <c r="AH55" s="245">
        <f t="shared" si="1"/>
        <v>0</v>
      </c>
      <c r="AI55" s="245">
        <f t="shared" si="1"/>
        <v>0</v>
      </c>
      <c r="AJ55" s="245">
        <f t="shared" si="1"/>
        <v>0</v>
      </c>
    </row>
    <row r="56" spans="1:43" s="245" customFormat="1">
      <c r="A56" s="252" t="s">
        <v>143</v>
      </c>
      <c r="B56" s="253"/>
      <c r="C56" s="162"/>
      <c r="D56" s="162"/>
      <c r="E56" s="162"/>
      <c r="F56" s="162"/>
      <c r="G56" s="162"/>
      <c r="H56" s="261"/>
      <c r="I56" s="262"/>
      <c r="J56" s="262"/>
      <c r="K56" s="262"/>
      <c r="N56" s="250" t="s">
        <v>78</v>
      </c>
      <c r="P56" s="258"/>
      <c r="Q56" s="258"/>
      <c r="R56" s="258"/>
      <c r="S56" s="259"/>
      <c r="T56" s="251" t="s">
        <v>64</v>
      </c>
      <c r="U56" s="258"/>
      <c r="V56" s="258"/>
      <c r="AQ56" s="264" t="s">
        <v>145</v>
      </c>
    </row>
    <row r="57" spans="1:43" s="245" customFormat="1">
      <c r="A57" s="252" t="s">
        <v>139</v>
      </c>
      <c r="B57" s="253"/>
      <c r="C57" s="269"/>
      <c r="D57" s="162"/>
      <c r="E57" s="162"/>
      <c r="F57" s="162"/>
      <c r="G57" s="162"/>
      <c r="H57" s="261"/>
      <c r="I57" s="262"/>
      <c r="J57" s="262"/>
      <c r="K57" s="262"/>
      <c r="N57" s="250" t="s">
        <v>79</v>
      </c>
      <c r="P57" s="258"/>
      <c r="Q57" s="258"/>
      <c r="R57" s="258"/>
      <c r="S57" s="259"/>
      <c r="T57" s="251" t="s">
        <v>65</v>
      </c>
      <c r="U57" s="258"/>
      <c r="V57" s="258"/>
      <c r="AA57" s="245">
        <f>SUM(AA55:AJ55)</f>
        <v>0</v>
      </c>
      <c r="AP57" s="252" t="s">
        <v>134</v>
      </c>
      <c r="AQ57" s="252" t="s">
        <v>140</v>
      </c>
    </row>
    <row r="58" spans="1:43" s="245" customFormat="1">
      <c r="A58" s="252" t="s">
        <v>141</v>
      </c>
      <c r="B58" s="253"/>
      <c r="C58" s="269"/>
      <c r="D58" s="162"/>
      <c r="E58" s="162"/>
      <c r="F58" s="162"/>
      <c r="G58" s="162"/>
      <c r="H58" s="261"/>
      <c r="I58" s="262"/>
      <c r="J58" s="262"/>
      <c r="K58" s="262"/>
      <c r="N58" s="250" t="s">
        <v>80</v>
      </c>
      <c r="P58" s="258"/>
      <c r="Q58" s="258"/>
      <c r="R58" s="258"/>
      <c r="S58" s="259"/>
      <c r="T58" s="251" t="s">
        <v>66</v>
      </c>
      <c r="U58" s="258"/>
      <c r="V58" s="258"/>
      <c r="AA58" s="258"/>
      <c r="AP58" s="252" t="s">
        <v>130</v>
      </c>
      <c r="AQ58" s="266" t="s">
        <v>147</v>
      </c>
    </row>
    <row r="59" spans="1:43" s="245" customFormat="1">
      <c r="A59" s="264" t="s">
        <v>144</v>
      </c>
      <c r="B59" s="253"/>
      <c r="C59" s="269"/>
      <c r="D59" s="162"/>
      <c r="E59" s="162"/>
      <c r="F59" s="162"/>
      <c r="G59" s="162"/>
      <c r="H59" s="261"/>
      <c r="I59" s="262"/>
      <c r="J59" s="262"/>
      <c r="K59" s="262"/>
      <c r="N59" s="250" t="s">
        <v>81</v>
      </c>
      <c r="P59" s="258"/>
      <c r="Q59" s="258"/>
      <c r="R59" s="258"/>
      <c r="S59" s="259"/>
      <c r="T59" s="251" t="s">
        <v>67</v>
      </c>
      <c r="U59" s="258"/>
      <c r="V59" s="258"/>
      <c r="AA59" s="258"/>
      <c r="AP59" s="252" t="s">
        <v>131</v>
      </c>
      <c r="AQ59" s="252" t="s">
        <v>142</v>
      </c>
    </row>
    <row r="60" spans="1:43" s="245" customFormat="1">
      <c r="A60" s="266" t="s">
        <v>146</v>
      </c>
      <c r="B60" s="253"/>
      <c r="C60" s="269"/>
      <c r="D60" s="162"/>
      <c r="E60" s="162"/>
      <c r="F60" s="162"/>
      <c r="G60" s="162"/>
      <c r="H60" s="261"/>
      <c r="I60" s="262"/>
      <c r="J60" s="262"/>
      <c r="K60" s="262"/>
      <c r="N60" s="250" t="s">
        <v>82</v>
      </c>
      <c r="Q60" s="258"/>
      <c r="R60" s="258"/>
      <c r="S60" s="259"/>
      <c r="T60" s="251" t="s">
        <v>68</v>
      </c>
      <c r="U60" s="258"/>
      <c r="AP60" s="252" t="s">
        <v>133</v>
      </c>
      <c r="AQ60" s="252" t="s">
        <v>143</v>
      </c>
    </row>
    <row r="61" spans="1:43" s="245" customFormat="1">
      <c r="A61" s="266" t="s">
        <v>148</v>
      </c>
      <c r="B61" s="253"/>
      <c r="C61" s="269"/>
      <c r="D61" s="162"/>
      <c r="E61" s="162"/>
      <c r="F61" s="162"/>
      <c r="G61" s="162"/>
      <c r="H61" s="261"/>
      <c r="I61" s="262"/>
      <c r="J61" s="262"/>
      <c r="K61" s="262"/>
      <c r="N61" s="250"/>
      <c r="S61" s="246"/>
      <c r="T61" s="251" t="s">
        <v>154</v>
      </c>
      <c r="AP61" s="252" t="s">
        <v>132</v>
      </c>
      <c r="AQ61" s="252" t="s">
        <v>139</v>
      </c>
    </row>
    <row r="62" spans="1:43" s="245" customFormat="1">
      <c r="A62" s="266" t="s">
        <v>150</v>
      </c>
      <c r="B62" s="253"/>
      <c r="C62" s="269"/>
      <c r="D62" s="162"/>
      <c r="E62" s="162"/>
      <c r="F62" s="162"/>
      <c r="G62" s="162"/>
      <c r="H62" s="261"/>
      <c r="I62" s="262"/>
      <c r="J62" s="262"/>
      <c r="K62" s="262"/>
      <c r="Q62" s="258"/>
      <c r="R62" s="258"/>
      <c r="S62" s="246"/>
      <c r="T62" s="251" t="s">
        <v>69</v>
      </c>
      <c r="AP62" s="252" t="s">
        <v>129</v>
      </c>
      <c r="AQ62" s="252" t="s">
        <v>141</v>
      </c>
    </row>
    <row r="63" spans="1:43" s="245" customFormat="1">
      <c r="A63" s="266" t="s">
        <v>149</v>
      </c>
      <c r="B63" s="253"/>
      <c r="C63" s="269"/>
      <c r="D63" s="162"/>
      <c r="E63" s="162"/>
      <c r="F63" s="162"/>
      <c r="G63" s="162"/>
      <c r="H63" s="261"/>
      <c r="I63" s="262"/>
      <c r="J63" s="262"/>
      <c r="K63" s="262"/>
      <c r="Q63" s="258"/>
      <c r="R63" s="258"/>
      <c r="S63" s="246"/>
      <c r="T63" s="251" t="s">
        <v>70</v>
      </c>
      <c r="AP63" s="252" t="s">
        <v>135</v>
      </c>
      <c r="AQ63" s="264" t="s">
        <v>144</v>
      </c>
    </row>
    <row r="64" spans="1:43" s="245" customFormat="1">
      <c r="A64" s="252" t="s">
        <v>134</v>
      </c>
      <c r="B64" s="253"/>
      <c r="C64" s="269"/>
      <c r="D64" s="162"/>
      <c r="E64" s="162"/>
      <c r="F64" s="162"/>
      <c r="G64" s="162"/>
      <c r="H64" s="261"/>
      <c r="I64" s="262"/>
      <c r="J64" s="262"/>
      <c r="K64" s="262"/>
      <c r="S64" s="246"/>
      <c r="T64" s="251" t="s">
        <v>71</v>
      </c>
      <c r="AP64" s="252" t="s">
        <v>136</v>
      </c>
      <c r="AQ64" s="266" t="s">
        <v>146</v>
      </c>
    </row>
    <row r="65" spans="1:43" s="245" customFormat="1">
      <c r="A65" s="252" t="s">
        <v>130</v>
      </c>
      <c r="B65" s="253"/>
      <c r="C65" s="269"/>
      <c r="D65" s="162"/>
      <c r="E65" s="162"/>
      <c r="F65" s="162"/>
      <c r="G65" s="162"/>
      <c r="H65" s="261"/>
      <c r="I65" s="262"/>
      <c r="J65" s="262"/>
      <c r="K65" s="262"/>
      <c r="S65" s="246"/>
      <c r="T65" s="251" t="s">
        <v>72</v>
      </c>
      <c r="AP65" s="252" t="s">
        <v>137</v>
      </c>
      <c r="AQ65" s="266" t="s">
        <v>148</v>
      </c>
    </row>
    <row r="66" spans="1:43" s="245" customFormat="1">
      <c r="A66" s="252" t="s">
        <v>131</v>
      </c>
      <c r="B66" s="253"/>
      <c r="C66" s="73"/>
      <c r="D66" s="73"/>
      <c r="E66" s="73"/>
      <c r="F66" s="73"/>
      <c r="G66" s="73"/>
      <c r="H66" s="254"/>
      <c r="K66" s="262"/>
      <c r="S66" s="246"/>
      <c r="AP66" s="252" t="s">
        <v>138</v>
      </c>
      <c r="AQ66" s="266" t="s">
        <v>150</v>
      </c>
    </row>
    <row r="67" spans="1:43" s="245" customFormat="1">
      <c r="A67" s="252" t="s">
        <v>133</v>
      </c>
      <c r="B67" s="253"/>
      <c r="C67" s="73"/>
      <c r="D67" s="73"/>
      <c r="E67" s="73"/>
      <c r="F67" s="73"/>
      <c r="G67" s="73"/>
      <c r="H67" s="254"/>
      <c r="K67" s="262"/>
      <c r="S67" s="246"/>
      <c r="T67" s="265"/>
      <c r="AQ67" s="266" t="s">
        <v>149</v>
      </c>
    </row>
    <row r="68" spans="1:43" s="245" customFormat="1">
      <c r="A68" s="252" t="s">
        <v>132</v>
      </c>
      <c r="B68" s="253"/>
      <c r="C68" s="73"/>
      <c r="D68" s="73"/>
      <c r="E68" s="73"/>
      <c r="F68" s="73"/>
      <c r="G68" s="73"/>
      <c r="H68" s="254"/>
      <c r="K68" s="262"/>
      <c r="S68" s="246"/>
      <c r="T68" s="265"/>
      <c r="AQ68" s="252" t="s">
        <v>134</v>
      </c>
    </row>
    <row r="69" spans="1:43" s="245" customFormat="1">
      <c r="A69" s="252" t="s">
        <v>129</v>
      </c>
      <c r="B69" s="253"/>
      <c r="C69" s="73"/>
      <c r="D69" s="73"/>
      <c r="E69" s="73"/>
      <c r="F69" s="73"/>
      <c r="G69" s="73"/>
      <c r="H69" s="254"/>
      <c r="K69" s="262"/>
      <c r="S69" s="246"/>
      <c r="T69" s="265"/>
      <c r="AQ69" s="252" t="s">
        <v>130</v>
      </c>
    </row>
    <row r="70" spans="1:43" s="245" customFormat="1">
      <c r="A70" s="252" t="s">
        <v>135</v>
      </c>
      <c r="B70" s="253"/>
      <c r="C70" s="239"/>
      <c r="D70" s="162"/>
      <c r="E70" s="162"/>
      <c r="F70" s="162"/>
      <c r="G70" s="162"/>
      <c r="H70" s="261"/>
      <c r="I70" s="262"/>
      <c r="J70" s="262"/>
      <c r="K70" s="262"/>
      <c r="S70" s="246"/>
      <c r="T70" s="265"/>
      <c r="AQ70" s="252" t="s">
        <v>131</v>
      </c>
    </row>
    <row r="71" spans="1:43" s="245" customFormat="1">
      <c r="A71" s="252" t="s">
        <v>136</v>
      </c>
      <c r="B71" s="253"/>
      <c r="C71" s="239"/>
      <c r="D71" s="162"/>
      <c r="E71" s="162"/>
      <c r="F71" s="162"/>
      <c r="G71" s="162"/>
      <c r="H71" s="261"/>
      <c r="I71" s="262"/>
      <c r="J71" s="262"/>
      <c r="K71" s="262"/>
      <c r="S71" s="246"/>
      <c r="T71" s="265"/>
      <c r="AQ71" s="252" t="s">
        <v>133</v>
      </c>
    </row>
    <row r="72" spans="1:43" s="245" customFormat="1">
      <c r="A72" s="252" t="s">
        <v>137</v>
      </c>
      <c r="B72" s="253"/>
      <c r="C72" s="239"/>
      <c r="D72" s="162"/>
      <c r="E72" s="162"/>
      <c r="F72" s="162"/>
      <c r="G72" s="162"/>
      <c r="H72" s="261"/>
      <c r="I72" s="262"/>
      <c r="J72" s="262"/>
      <c r="K72" s="262"/>
      <c r="S72" s="246"/>
      <c r="T72" s="265"/>
      <c r="AQ72" s="252" t="s">
        <v>132</v>
      </c>
    </row>
    <row r="73" spans="1:43" s="245" customFormat="1">
      <c r="A73" s="252" t="s">
        <v>138</v>
      </c>
      <c r="B73" s="253"/>
      <c r="C73" s="162"/>
      <c r="D73" s="162"/>
      <c r="E73" s="162"/>
      <c r="F73" s="162"/>
      <c r="G73" s="162"/>
      <c r="H73" s="261"/>
      <c r="I73" s="262"/>
      <c r="J73" s="262"/>
      <c r="K73" s="262"/>
      <c r="S73" s="246"/>
      <c r="T73" s="265"/>
      <c r="AQ73" s="252" t="s">
        <v>129</v>
      </c>
    </row>
    <row r="74" spans="1:43" s="245" customFormat="1">
      <c r="A74" s="2"/>
      <c r="B74" s="236"/>
      <c r="C74" s="162"/>
      <c r="D74" s="162"/>
      <c r="E74" s="162"/>
      <c r="F74" s="162"/>
      <c r="G74" s="162"/>
      <c r="H74" s="261"/>
      <c r="I74" s="262"/>
      <c r="J74" s="262"/>
      <c r="K74" s="262"/>
      <c r="S74" s="246"/>
      <c r="T74" s="265"/>
      <c r="AQ74" s="252" t="s">
        <v>135</v>
      </c>
    </row>
    <row r="75" spans="1:43" s="245" customFormat="1">
      <c r="A75" s="2"/>
      <c r="B75" s="236"/>
      <c r="C75" s="162"/>
      <c r="D75" s="162"/>
      <c r="E75" s="162"/>
      <c r="F75" s="162"/>
      <c r="G75" s="162"/>
      <c r="H75" s="261"/>
      <c r="I75" s="262"/>
      <c r="J75" s="262"/>
      <c r="K75" s="262"/>
      <c r="S75" s="246"/>
      <c r="T75" s="265"/>
      <c r="AQ75" s="252" t="s">
        <v>136</v>
      </c>
    </row>
    <row r="76" spans="1:43">
      <c r="B76" s="236"/>
      <c r="C76" s="162"/>
      <c r="D76" s="162"/>
      <c r="E76" s="162"/>
      <c r="F76" s="162"/>
      <c r="G76" s="162"/>
      <c r="H76" s="162"/>
      <c r="I76" s="238"/>
      <c r="J76" s="238"/>
      <c r="K76" s="238"/>
      <c r="AQ76" s="252" t="s">
        <v>137</v>
      </c>
    </row>
    <row r="77" spans="1:43">
      <c r="B77" s="236"/>
      <c r="C77" s="162"/>
      <c r="D77" s="162"/>
      <c r="E77" s="162"/>
      <c r="F77" s="162"/>
      <c r="G77" s="162"/>
      <c r="H77" s="162"/>
      <c r="I77" s="238"/>
      <c r="J77" s="238"/>
      <c r="K77" s="238"/>
      <c r="AQ77" s="252" t="s">
        <v>138</v>
      </c>
    </row>
    <row r="78" spans="1:43">
      <c r="B78" s="236"/>
      <c r="C78" s="239"/>
      <c r="D78" s="162"/>
      <c r="E78" s="162"/>
      <c r="F78" s="162"/>
      <c r="G78" s="162"/>
      <c r="H78" s="162"/>
      <c r="I78" s="238"/>
      <c r="J78" s="238"/>
      <c r="K78" s="238"/>
    </row>
    <row r="79" spans="1:43">
      <c r="B79" s="236"/>
      <c r="C79" s="239"/>
      <c r="D79" s="162"/>
      <c r="E79" s="162"/>
      <c r="F79" s="162"/>
      <c r="G79" s="162"/>
      <c r="H79" s="162"/>
      <c r="I79" s="238"/>
      <c r="J79" s="238"/>
      <c r="K79" s="238"/>
    </row>
    <row r="80" spans="1:43">
      <c r="B80" s="236"/>
      <c r="C80" s="239"/>
      <c r="D80" s="162"/>
      <c r="E80" s="162"/>
      <c r="F80" s="162"/>
      <c r="G80" s="162"/>
      <c r="H80" s="162"/>
      <c r="I80" s="238"/>
      <c r="J80" s="238"/>
      <c r="K80" s="238"/>
    </row>
    <row r="81" spans="1:11">
      <c r="B81" s="236"/>
      <c r="C81" s="239"/>
      <c r="D81" s="162"/>
      <c r="E81" s="162"/>
      <c r="F81" s="162"/>
      <c r="G81" s="162"/>
      <c r="H81" s="162"/>
      <c r="I81" s="238"/>
      <c r="J81" s="238"/>
      <c r="K81" s="238"/>
    </row>
    <row r="82" spans="1:11">
      <c r="B82" s="236"/>
      <c r="C82" s="239"/>
      <c r="D82" s="162"/>
      <c r="E82" s="162"/>
      <c r="F82" s="162"/>
      <c r="G82" s="162"/>
      <c r="H82" s="162"/>
      <c r="I82" s="238"/>
      <c r="J82" s="238"/>
      <c r="K82" s="238"/>
    </row>
    <row r="83" spans="1:11">
      <c r="B83" s="236"/>
      <c r="C83" s="162"/>
      <c r="D83" s="162"/>
      <c r="E83" s="162"/>
      <c r="F83" s="162"/>
      <c r="G83" s="162"/>
      <c r="H83" s="162"/>
      <c r="I83" s="238"/>
      <c r="J83" s="238"/>
      <c r="K83" s="238"/>
    </row>
    <row r="84" spans="1:11">
      <c r="B84" s="236"/>
      <c r="C84" s="162"/>
      <c r="D84" s="162"/>
      <c r="E84" s="162"/>
      <c r="F84" s="162"/>
      <c r="G84" s="162"/>
      <c r="H84" s="162"/>
      <c r="I84" s="238"/>
      <c r="J84" s="238"/>
      <c r="K84" s="238"/>
    </row>
    <row r="85" spans="1:11">
      <c r="B85" s="240"/>
      <c r="C85" s="162"/>
      <c r="D85" s="162"/>
      <c r="E85" s="162"/>
      <c r="F85" s="162"/>
      <c r="G85" s="162"/>
      <c r="H85" s="162"/>
      <c r="I85" s="238"/>
      <c r="J85" s="238"/>
      <c r="K85" s="238"/>
    </row>
    <row r="86" spans="1:11">
      <c r="B86" s="240"/>
      <c r="C86" s="162"/>
      <c r="D86" s="162"/>
      <c r="E86" s="162"/>
      <c r="F86" s="162"/>
      <c r="G86" s="162"/>
      <c r="H86" s="162"/>
      <c r="I86" s="238"/>
      <c r="J86" s="238"/>
      <c r="K86" s="238"/>
    </row>
    <row r="87" spans="1:11">
      <c r="B87" s="240"/>
      <c r="C87" s="162"/>
      <c r="D87" s="162"/>
      <c r="E87" s="162"/>
      <c r="F87" s="162"/>
      <c r="G87" s="162"/>
      <c r="H87" s="162"/>
      <c r="I87" s="238"/>
      <c r="J87" s="238"/>
      <c r="K87" s="238"/>
    </row>
    <row r="88" spans="1:11">
      <c r="B88" s="240"/>
      <c r="C88" s="162"/>
      <c r="D88" s="162"/>
      <c r="E88" s="162"/>
      <c r="F88" s="162"/>
      <c r="G88" s="162"/>
      <c r="H88" s="162"/>
      <c r="I88" s="238"/>
      <c r="J88" s="238"/>
      <c r="K88" s="238"/>
    </row>
    <row r="89" spans="1:11">
      <c r="B89" s="240"/>
      <c r="C89" s="162"/>
      <c r="D89" s="162"/>
      <c r="E89" s="162"/>
      <c r="F89" s="162"/>
      <c r="G89" s="162"/>
      <c r="H89" s="162"/>
      <c r="I89" s="238"/>
      <c r="J89" s="238"/>
      <c r="K89" s="238"/>
    </row>
    <row r="90" spans="1:11">
      <c r="B90" s="240"/>
      <c r="C90" s="238"/>
      <c r="D90" s="238"/>
      <c r="E90" s="238"/>
      <c r="F90" s="238"/>
      <c r="G90" s="238"/>
      <c r="H90" s="238"/>
      <c r="I90" s="238"/>
      <c r="J90" s="238"/>
      <c r="K90" s="238"/>
    </row>
    <row r="91" spans="1:11">
      <c r="B91" s="240"/>
      <c r="C91" s="238"/>
      <c r="D91" s="238"/>
      <c r="E91" s="238"/>
      <c r="F91" s="238"/>
      <c r="G91" s="238"/>
      <c r="H91" s="238"/>
      <c r="I91" s="238"/>
      <c r="J91" s="238"/>
      <c r="K91" s="238"/>
    </row>
    <row r="92" spans="1:11">
      <c r="B92" s="240"/>
      <c r="C92" s="238"/>
      <c r="D92" s="238"/>
      <c r="E92" s="238"/>
      <c r="F92" s="238"/>
      <c r="G92" s="238"/>
      <c r="H92" s="238"/>
      <c r="I92" s="238"/>
      <c r="J92" s="238"/>
      <c r="K92" s="238"/>
    </row>
    <row r="93" spans="1:11">
      <c r="A93" s="236"/>
      <c r="B93" s="240"/>
      <c r="C93" s="241"/>
      <c r="D93" s="241"/>
      <c r="E93" s="241"/>
      <c r="F93" s="241"/>
      <c r="G93" s="238"/>
      <c r="H93" s="238"/>
      <c r="I93" s="238"/>
      <c r="J93" s="238"/>
      <c r="K93" s="238"/>
    </row>
    <row r="94" spans="1:11">
      <c r="A94" s="189"/>
      <c r="B94" s="240"/>
      <c r="C94" s="238"/>
      <c r="D94" s="238"/>
      <c r="E94" s="238"/>
      <c r="F94" s="238"/>
      <c r="G94" s="238"/>
      <c r="H94" s="238"/>
      <c r="I94" s="238"/>
      <c r="J94" s="238"/>
      <c r="K94" s="238"/>
    </row>
    <row r="95" spans="1:11">
      <c r="A95" s="189"/>
      <c r="B95" s="240"/>
      <c r="C95" s="238"/>
      <c r="D95" s="238"/>
      <c r="E95" s="238"/>
      <c r="F95" s="238"/>
      <c r="G95" s="238"/>
      <c r="H95" s="238"/>
      <c r="I95" s="238"/>
      <c r="J95" s="238"/>
      <c r="K95" s="238"/>
    </row>
    <row r="96" spans="1:11">
      <c r="A96" s="189"/>
      <c r="B96" s="240"/>
      <c r="C96" s="238"/>
      <c r="D96" s="238"/>
      <c r="E96" s="238"/>
      <c r="F96" s="238"/>
      <c r="G96" s="238"/>
      <c r="H96" s="238"/>
      <c r="I96" s="238"/>
      <c r="J96" s="238"/>
      <c r="K96" s="238"/>
    </row>
    <row r="97" spans="1:11">
      <c r="A97" s="189"/>
      <c r="B97" s="240"/>
      <c r="C97" s="238"/>
      <c r="D97" s="238"/>
      <c r="E97" s="238"/>
      <c r="F97" s="238"/>
      <c r="G97" s="238"/>
      <c r="H97" s="238"/>
      <c r="I97" s="238"/>
      <c r="J97" s="238"/>
      <c r="K97" s="238"/>
    </row>
    <row r="98" spans="1:11">
      <c r="A98" s="189"/>
      <c r="B98" s="240"/>
      <c r="C98" s="241"/>
      <c r="D98" s="241"/>
      <c r="E98" s="241"/>
      <c r="F98" s="241"/>
      <c r="G98" s="241"/>
      <c r="H98" s="241"/>
      <c r="I98" s="241"/>
      <c r="J98" s="241"/>
      <c r="K98" s="241"/>
    </row>
    <row r="99" spans="1:11">
      <c r="A99" s="189"/>
      <c r="B99" s="240"/>
      <c r="C99" s="238"/>
      <c r="D99" s="238"/>
      <c r="E99" s="238"/>
      <c r="F99" s="238"/>
      <c r="G99" s="238"/>
      <c r="H99" s="238"/>
      <c r="I99" s="238"/>
      <c r="J99" s="238"/>
      <c r="K99" s="238"/>
    </row>
    <row r="100" spans="1:11">
      <c r="A100" s="189"/>
      <c r="B100" s="240"/>
      <c r="C100" s="238"/>
      <c r="D100" s="238"/>
      <c r="E100" s="238"/>
      <c r="F100" s="238"/>
      <c r="G100" s="238"/>
      <c r="H100" s="238"/>
      <c r="I100" s="238"/>
      <c r="J100" s="238"/>
      <c r="K100" s="238"/>
    </row>
    <row r="101" spans="1:11">
      <c r="A101" s="189"/>
      <c r="B101" s="240"/>
      <c r="C101" s="238"/>
      <c r="E101" s="238"/>
      <c r="F101" s="238"/>
      <c r="G101" s="238"/>
      <c r="H101" s="238"/>
      <c r="I101" s="238"/>
      <c r="J101" s="238"/>
      <c r="K101" s="238"/>
    </row>
    <row r="102" spans="1:11">
      <c r="A102" s="189"/>
      <c r="B102" s="240"/>
      <c r="C102" s="238"/>
      <c r="E102" s="238"/>
      <c r="F102" s="238"/>
      <c r="G102" s="238"/>
      <c r="H102" s="238"/>
      <c r="I102" s="238"/>
      <c r="J102" s="238"/>
      <c r="K102" s="238"/>
    </row>
    <row r="103" spans="1:11">
      <c r="A103" s="189"/>
      <c r="B103" s="240"/>
      <c r="C103" s="238"/>
      <c r="E103" s="238"/>
      <c r="F103" s="238"/>
      <c r="G103" s="238"/>
      <c r="H103" s="238"/>
      <c r="I103" s="238"/>
      <c r="J103" s="238"/>
      <c r="K103" s="238"/>
    </row>
    <row r="104" spans="1:11">
      <c r="A104" s="189"/>
      <c r="B104" s="240"/>
      <c r="C104" s="241"/>
      <c r="D104" s="241"/>
      <c r="E104" s="241"/>
      <c r="F104" s="241"/>
      <c r="G104" s="241"/>
      <c r="H104" s="241"/>
      <c r="I104" s="241"/>
      <c r="J104" s="241"/>
      <c r="K104" s="241"/>
    </row>
    <row r="105" spans="1:11">
      <c r="A105" s="189"/>
      <c r="B105" s="240"/>
      <c r="C105" s="241"/>
      <c r="E105" s="238"/>
      <c r="F105" s="241"/>
      <c r="G105" s="241"/>
      <c r="H105" s="241"/>
      <c r="I105" s="241"/>
      <c r="J105" s="241"/>
      <c r="K105" s="241"/>
    </row>
    <row r="106" spans="1:11">
      <c r="A106" s="189"/>
      <c r="B106" s="240"/>
      <c r="C106" s="238"/>
      <c r="E106" s="238"/>
      <c r="F106" s="238"/>
      <c r="G106" s="238"/>
      <c r="H106" s="238"/>
      <c r="I106" s="238"/>
      <c r="J106" s="238"/>
      <c r="K106" s="238"/>
    </row>
    <row r="107" spans="1:11">
      <c r="A107" s="189"/>
      <c r="B107" s="240"/>
      <c r="C107" s="238"/>
      <c r="E107" s="238"/>
      <c r="F107" s="238"/>
      <c r="G107" s="238"/>
      <c r="H107" s="238"/>
      <c r="I107" s="238"/>
      <c r="J107" s="238"/>
      <c r="K107" s="238"/>
    </row>
    <row r="108" spans="1:11">
      <c r="A108" s="189"/>
      <c r="B108" s="240"/>
      <c r="C108" s="238"/>
      <c r="E108" s="238"/>
      <c r="F108" s="238"/>
      <c r="G108" s="238"/>
      <c r="H108" s="238"/>
      <c r="I108" s="238"/>
      <c r="J108" s="238"/>
      <c r="K108" s="238"/>
    </row>
    <row r="109" spans="1:11">
      <c r="A109" s="189"/>
      <c r="B109" s="240"/>
      <c r="C109" s="238"/>
      <c r="D109" s="238"/>
      <c r="E109" s="238"/>
      <c r="F109" s="238"/>
      <c r="G109" s="238"/>
      <c r="H109" s="238"/>
      <c r="I109" s="238"/>
      <c r="J109" s="238"/>
      <c r="K109" s="238"/>
    </row>
    <row r="110" spans="1:11">
      <c r="A110" s="189"/>
      <c r="B110" s="236"/>
    </row>
    <row r="111" spans="1:11">
      <c r="A111" s="189"/>
      <c r="B111" s="236"/>
    </row>
    <row r="112" spans="1:11">
      <c r="A112" s="189"/>
      <c r="B112" s="236"/>
      <c r="H112" s="1"/>
    </row>
    <row r="113" spans="1:11">
      <c r="A113" s="189"/>
      <c r="B113" s="236"/>
      <c r="C113" s="237"/>
      <c r="D113" s="237"/>
      <c r="E113" s="237"/>
      <c r="F113" s="237"/>
      <c r="G113" s="237"/>
      <c r="H113" s="237"/>
      <c r="I113" s="237"/>
      <c r="J113" s="237"/>
      <c r="K113" s="237"/>
    </row>
    <row r="114" spans="1:11">
      <c r="A114" s="189"/>
      <c r="B114" s="236"/>
    </row>
    <row r="115" spans="1:11">
      <c r="A115" s="189"/>
      <c r="B115" s="236"/>
    </row>
    <row r="116" spans="1:11">
      <c r="A116" s="189"/>
      <c r="B116" s="236"/>
    </row>
    <row r="117" spans="1:11">
      <c r="A117" s="189"/>
      <c r="B117" s="236"/>
    </row>
    <row r="118" spans="1:11">
      <c r="A118" s="189"/>
      <c r="B118" s="189"/>
    </row>
    <row r="119" spans="1:11">
      <c r="A119" s="189"/>
      <c r="B119" s="189"/>
    </row>
    <row r="120" spans="1:11">
      <c r="A120" s="189"/>
      <c r="B120" s="189"/>
    </row>
    <row r="121" spans="1:11">
      <c r="A121" s="189"/>
      <c r="B121" s="189"/>
    </row>
    <row r="122" spans="1:11">
      <c r="A122" s="189"/>
      <c r="B122" s="189"/>
    </row>
    <row r="123" spans="1:11">
      <c r="B123" s="189"/>
    </row>
    <row r="124" spans="1:11">
      <c r="B124" s="189"/>
    </row>
    <row r="125" spans="1:11">
      <c r="B125" s="189"/>
    </row>
    <row r="126" spans="1:11">
      <c r="B126" s="189"/>
    </row>
    <row r="127" spans="1:11">
      <c r="A127" s="189"/>
      <c r="B127" s="189"/>
    </row>
    <row r="128" spans="1:11">
      <c r="A128" s="189"/>
      <c r="B128" s="189"/>
    </row>
    <row r="129" spans="1:2">
      <c r="A129" s="189"/>
      <c r="B129" s="189"/>
    </row>
    <row r="130" spans="1:2">
      <c r="A130" s="189"/>
      <c r="B130" s="189"/>
    </row>
    <row r="131" spans="1:2">
      <c r="A131" s="189"/>
      <c r="B131" s="189"/>
    </row>
    <row r="132" spans="1:2">
      <c r="B132" s="189"/>
    </row>
    <row r="133" spans="1:2">
      <c r="B133" s="189"/>
    </row>
    <row r="134" spans="1:2">
      <c r="A134" s="189"/>
      <c r="B134" s="189"/>
    </row>
    <row r="135" spans="1:2">
      <c r="B135" s="189"/>
    </row>
    <row r="136" spans="1:2">
      <c r="B136" s="189"/>
    </row>
    <row r="137" spans="1:2">
      <c r="A137" s="189"/>
      <c r="B137" s="189"/>
    </row>
    <row r="138" spans="1:2">
      <c r="A138" s="189"/>
      <c r="B138" s="189"/>
    </row>
    <row r="139" spans="1:2">
      <c r="A139" s="189"/>
      <c r="B139" s="189"/>
    </row>
    <row r="140" spans="1:2">
      <c r="A140" s="189"/>
      <c r="B140" s="189"/>
    </row>
    <row r="141" spans="1:2">
      <c r="A141" s="189"/>
      <c r="B141" s="189"/>
    </row>
    <row r="142" spans="1:2">
      <c r="A142" s="189"/>
      <c r="B142" s="189"/>
    </row>
    <row r="143" spans="1:2">
      <c r="A143" s="189"/>
      <c r="B143" s="189"/>
    </row>
    <row r="144" spans="1:2">
      <c r="A144" s="189"/>
      <c r="B144" s="189"/>
    </row>
    <row r="145" spans="1:2">
      <c r="A145" s="189"/>
      <c r="B145" s="189"/>
    </row>
    <row r="146" spans="1:2">
      <c r="A146" s="189"/>
      <c r="B146" s="189"/>
    </row>
    <row r="147" spans="1:2">
      <c r="A147" s="189"/>
      <c r="B147" s="189"/>
    </row>
    <row r="148" spans="1:2">
      <c r="A148" s="189"/>
      <c r="B148" s="189"/>
    </row>
    <row r="149" spans="1:2">
      <c r="A149" s="189"/>
      <c r="B149" s="189"/>
    </row>
    <row r="150" spans="1:2">
      <c r="B150" s="189"/>
    </row>
    <row r="151" spans="1:2">
      <c r="B151" s="189"/>
    </row>
    <row r="152" spans="1:2">
      <c r="A152" s="189"/>
      <c r="B152" s="189"/>
    </row>
    <row r="153" spans="1:2">
      <c r="A153" s="189"/>
      <c r="B153" s="189"/>
    </row>
    <row r="154" spans="1:2">
      <c r="A154" s="189"/>
      <c r="B154" s="189"/>
    </row>
    <row r="155" spans="1:2">
      <c r="A155" s="189"/>
      <c r="B155" s="189"/>
    </row>
    <row r="156" spans="1:2">
      <c r="A156" s="189"/>
      <c r="B156" s="189"/>
    </row>
    <row r="157" spans="1:2">
      <c r="A157" s="189"/>
      <c r="B157" s="189"/>
    </row>
    <row r="158" spans="1:2">
      <c r="A158" s="189"/>
      <c r="B158" s="189"/>
    </row>
    <row r="159" spans="1:2">
      <c r="A159" s="189"/>
      <c r="B159" s="189"/>
    </row>
    <row r="160" spans="1:2">
      <c r="A160" s="189"/>
      <c r="B160" s="189"/>
    </row>
    <row r="161" spans="1:2">
      <c r="A161" s="189"/>
      <c r="B161" s="189"/>
    </row>
    <row r="162" spans="1:2">
      <c r="A162" s="189"/>
      <c r="B162" s="189"/>
    </row>
    <row r="163" spans="1:2">
      <c r="A163" s="189"/>
      <c r="B163" s="189"/>
    </row>
    <row r="164" spans="1:2">
      <c r="B164" s="189"/>
    </row>
    <row r="165" spans="1:2">
      <c r="B165" s="189"/>
    </row>
    <row r="166" spans="1:2">
      <c r="A166" s="189"/>
      <c r="B166" s="189"/>
    </row>
    <row r="167" spans="1:2">
      <c r="B167" s="189"/>
    </row>
    <row r="168" spans="1:2">
      <c r="B168" s="189"/>
    </row>
    <row r="169" spans="1:2">
      <c r="A169" s="189"/>
      <c r="B169" s="189"/>
    </row>
    <row r="170" spans="1:2">
      <c r="A170" s="189"/>
      <c r="B170" s="189"/>
    </row>
    <row r="171" spans="1:2">
      <c r="A171" s="189"/>
      <c r="B171" s="189"/>
    </row>
    <row r="172" spans="1:2">
      <c r="A172" s="189"/>
      <c r="B172" s="189"/>
    </row>
    <row r="173" spans="1:2">
      <c r="A173" s="189"/>
      <c r="B173" s="189"/>
    </row>
    <row r="174" spans="1:2">
      <c r="A174" s="189"/>
      <c r="B174" s="189"/>
    </row>
    <row r="175" spans="1:2">
      <c r="A175" s="189"/>
      <c r="B175" s="189"/>
    </row>
    <row r="176" spans="1:2">
      <c r="A176" s="189"/>
      <c r="B176" s="189"/>
    </row>
    <row r="177" spans="1:2">
      <c r="A177" s="189"/>
      <c r="B177" s="189"/>
    </row>
    <row r="178" spans="1:2">
      <c r="A178" s="189"/>
      <c r="B178" s="189"/>
    </row>
    <row r="179" spans="1:2">
      <c r="A179" s="189"/>
      <c r="B179" s="189"/>
    </row>
    <row r="180" spans="1:2">
      <c r="A180" s="189"/>
      <c r="B180" s="189"/>
    </row>
    <row r="181" spans="1:2">
      <c r="B181" s="189"/>
    </row>
    <row r="182" spans="1:2">
      <c r="B182" s="189"/>
    </row>
    <row r="183" spans="1:2">
      <c r="A183" s="189"/>
      <c r="B183" s="189"/>
    </row>
    <row r="184" spans="1:2">
      <c r="A184" s="189"/>
      <c r="B184" s="189"/>
    </row>
    <row r="185" spans="1:2">
      <c r="A185" s="189"/>
      <c r="B185" s="189"/>
    </row>
    <row r="186" spans="1:2">
      <c r="B186" s="189"/>
    </row>
    <row r="187" spans="1:2">
      <c r="B187" s="189"/>
    </row>
    <row r="188" spans="1:2">
      <c r="A188" s="189"/>
      <c r="B188" s="189"/>
    </row>
    <row r="189" spans="1:2">
      <c r="A189" s="189"/>
      <c r="B189" s="189"/>
    </row>
    <row r="190" spans="1:2">
      <c r="A190" s="189"/>
      <c r="B190" s="189"/>
    </row>
    <row r="191" spans="1:2">
      <c r="A191" s="189"/>
      <c r="B191" s="189"/>
    </row>
    <row r="192" spans="1:2">
      <c r="A192" s="189"/>
      <c r="B192" s="189"/>
    </row>
    <row r="193" spans="1:2">
      <c r="A193" s="189"/>
      <c r="B193" s="189"/>
    </row>
    <row r="194" spans="1:2">
      <c r="A194" s="189"/>
      <c r="B194" s="189"/>
    </row>
    <row r="195" spans="1:2">
      <c r="A195" s="189"/>
      <c r="B195" s="189"/>
    </row>
    <row r="196" spans="1:2">
      <c r="A196" s="189"/>
      <c r="B196" s="189"/>
    </row>
    <row r="197" spans="1:2">
      <c r="A197" s="189"/>
      <c r="B197" s="189"/>
    </row>
    <row r="198" spans="1:2">
      <c r="A198" s="189"/>
      <c r="B198" s="189"/>
    </row>
    <row r="199" spans="1:2">
      <c r="A199" s="189"/>
      <c r="B199" s="189"/>
    </row>
    <row r="200" spans="1:2">
      <c r="A200" s="189"/>
      <c r="B200" s="189"/>
    </row>
    <row r="201" spans="1:2">
      <c r="A201" s="189"/>
      <c r="B201" s="189"/>
    </row>
    <row r="202" spans="1:2">
      <c r="A202" s="189"/>
      <c r="B202" s="189"/>
    </row>
    <row r="203" spans="1:2">
      <c r="A203" s="189"/>
      <c r="B203" s="189"/>
    </row>
    <row r="204" spans="1:2">
      <c r="A204" s="189"/>
      <c r="B204" s="189"/>
    </row>
    <row r="205" spans="1:2">
      <c r="A205" s="189"/>
      <c r="B205" s="189"/>
    </row>
    <row r="206" spans="1:2">
      <c r="A206" s="189"/>
      <c r="B206" s="189"/>
    </row>
    <row r="207" spans="1:2">
      <c r="A207" s="189"/>
      <c r="B207" s="189"/>
    </row>
    <row r="208" spans="1:2">
      <c r="A208" s="189"/>
      <c r="B208" s="189"/>
    </row>
    <row r="209" spans="1:2">
      <c r="A209" s="189"/>
      <c r="B209" s="189"/>
    </row>
    <row r="210" spans="1:2">
      <c r="A210" s="189"/>
      <c r="B210" s="189"/>
    </row>
    <row r="211" spans="1:2">
      <c r="A211" s="189"/>
      <c r="B211" s="189"/>
    </row>
    <row r="212" spans="1:2">
      <c r="A212" s="189"/>
      <c r="B212" s="189"/>
    </row>
    <row r="213" spans="1:2">
      <c r="A213" s="189"/>
      <c r="B213" s="189"/>
    </row>
    <row r="214" spans="1:2">
      <c r="A214" s="189"/>
      <c r="B214" s="189"/>
    </row>
    <row r="215" spans="1:2">
      <c r="A215" s="189"/>
      <c r="B215" s="189"/>
    </row>
    <row r="216" spans="1:2">
      <c r="A216" s="189"/>
      <c r="B216" s="189"/>
    </row>
    <row r="217" spans="1:2">
      <c r="A217" s="189"/>
      <c r="B217" s="189"/>
    </row>
    <row r="218" spans="1:2">
      <c r="A218" s="189"/>
      <c r="B218" s="189"/>
    </row>
    <row r="219" spans="1:2">
      <c r="A219" s="189"/>
      <c r="B219" s="189"/>
    </row>
    <row r="220" spans="1:2">
      <c r="A220" s="189"/>
      <c r="B220" s="189"/>
    </row>
    <row r="221" spans="1:2">
      <c r="A221" s="189"/>
      <c r="B221" s="189"/>
    </row>
    <row r="222" spans="1:2">
      <c r="A222" s="189"/>
      <c r="B222" s="189"/>
    </row>
    <row r="223" spans="1:2">
      <c r="A223" s="189"/>
      <c r="B223" s="189"/>
    </row>
    <row r="224" spans="1:2">
      <c r="A224" s="189"/>
      <c r="B224" s="189"/>
    </row>
    <row r="225" spans="1:2">
      <c r="A225" s="189"/>
      <c r="B225" s="189"/>
    </row>
    <row r="226" spans="1:2">
      <c r="A226" s="189"/>
      <c r="B226" s="189"/>
    </row>
    <row r="227" spans="1:2">
      <c r="A227" s="189"/>
      <c r="B227" s="189"/>
    </row>
    <row r="228" spans="1:2">
      <c r="A228" s="189"/>
      <c r="B228" s="189"/>
    </row>
    <row r="229" spans="1:2">
      <c r="A229" s="189"/>
      <c r="B229" s="189"/>
    </row>
    <row r="230" spans="1:2">
      <c r="A230" s="189"/>
      <c r="B230" s="189"/>
    </row>
    <row r="231" spans="1:2">
      <c r="A231" s="189"/>
      <c r="B231" s="189"/>
    </row>
    <row r="232" spans="1:2">
      <c r="A232" s="189"/>
      <c r="B232" s="189"/>
    </row>
    <row r="233" spans="1:2">
      <c r="A233" s="189"/>
      <c r="B233" s="189"/>
    </row>
    <row r="234" spans="1:2">
      <c r="A234" s="189"/>
      <c r="B234" s="189"/>
    </row>
    <row r="235" spans="1:2">
      <c r="A235" s="189"/>
      <c r="B235" s="189"/>
    </row>
    <row r="236" spans="1:2">
      <c r="A236" s="189"/>
      <c r="B236" s="189"/>
    </row>
    <row r="237" spans="1:2">
      <c r="A237" s="189"/>
      <c r="B237" s="189"/>
    </row>
    <row r="238" spans="1:2">
      <c r="A238" s="189"/>
      <c r="B238" s="189"/>
    </row>
    <row r="239" spans="1:2">
      <c r="A239" s="189"/>
      <c r="B239" s="189"/>
    </row>
    <row r="240" spans="1:2">
      <c r="A240" s="189"/>
      <c r="B240" s="189"/>
    </row>
    <row r="241" spans="1:2">
      <c r="A241" s="189"/>
      <c r="B241" s="189"/>
    </row>
    <row r="242" spans="1:2">
      <c r="A242" s="189"/>
      <c r="B242" s="189"/>
    </row>
    <row r="243" spans="1:2">
      <c r="A243" s="189"/>
      <c r="B243" s="189"/>
    </row>
    <row r="244" spans="1:2">
      <c r="A244" s="189"/>
      <c r="B244" s="189"/>
    </row>
    <row r="245" spans="1:2">
      <c r="A245" s="189"/>
      <c r="B245" s="189"/>
    </row>
    <row r="246" spans="1:2">
      <c r="A246" s="189"/>
      <c r="B246" s="189"/>
    </row>
    <row r="247" spans="1:2">
      <c r="A247" s="189"/>
      <c r="B247" s="189"/>
    </row>
    <row r="248" spans="1:2">
      <c r="A248" s="189"/>
      <c r="B248" s="189"/>
    </row>
    <row r="249" spans="1:2">
      <c r="A249" s="189"/>
      <c r="B249" s="189"/>
    </row>
    <row r="250" spans="1:2">
      <c r="A250" s="189"/>
      <c r="B250" s="189"/>
    </row>
    <row r="251" spans="1:2">
      <c r="A251" s="189"/>
      <c r="B251" s="189"/>
    </row>
    <row r="252" spans="1:2">
      <c r="A252" s="189"/>
      <c r="B252" s="189"/>
    </row>
    <row r="253" spans="1:2">
      <c r="A253" s="189"/>
      <c r="B253" s="189"/>
    </row>
    <row r="254" spans="1:2">
      <c r="A254" s="189"/>
      <c r="B254" s="189"/>
    </row>
    <row r="255" spans="1:2">
      <c r="A255" s="189"/>
      <c r="B255" s="189"/>
    </row>
    <row r="256" spans="1:2">
      <c r="A256" s="189"/>
      <c r="B256" s="189"/>
    </row>
    <row r="257" spans="1:2">
      <c r="A257" s="189"/>
      <c r="B257" s="189"/>
    </row>
    <row r="258" spans="1:2">
      <c r="A258" s="189"/>
      <c r="B258" s="189"/>
    </row>
    <row r="259" spans="1:2">
      <c r="A259" s="189"/>
      <c r="B259" s="189"/>
    </row>
    <row r="260" spans="1:2">
      <c r="A260" s="189"/>
      <c r="B260" s="189"/>
    </row>
    <row r="261" spans="1:2">
      <c r="A261" s="189"/>
      <c r="B261" s="189"/>
    </row>
    <row r="262" spans="1:2">
      <c r="A262" s="189"/>
      <c r="B262" s="189"/>
    </row>
    <row r="263" spans="1:2">
      <c r="A263" s="189"/>
      <c r="B263" s="189"/>
    </row>
    <row r="264" spans="1:2">
      <c r="A264" s="189"/>
      <c r="B264" s="189"/>
    </row>
    <row r="265" spans="1:2">
      <c r="A265" s="189"/>
      <c r="B265" s="189"/>
    </row>
    <row r="266" spans="1:2">
      <c r="A266" s="189"/>
      <c r="B266" s="189"/>
    </row>
    <row r="267" spans="1:2">
      <c r="A267" s="189"/>
      <c r="B267" s="189"/>
    </row>
    <row r="268" spans="1:2">
      <c r="A268" s="189"/>
      <c r="B268" s="189"/>
    </row>
    <row r="269" spans="1:2">
      <c r="A269" s="189"/>
      <c r="B269" s="189"/>
    </row>
    <row r="270" spans="1:2">
      <c r="A270" s="189"/>
      <c r="B270" s="189"/>
    </row>
    <row r="271" spans="1:2">
      <c r="A271" s="189"/>
      <c r="B271" s="189"/>
    </row>
    <row r="272" spans="1:2">
      <c r="A272" s="189"/>
      <c r="B272" s="189"/>
    </row>
    <row r="273" spans="1:2">
      <c r="A273" s="189"/>
      <c r="B273" s="189"/>
    </row>
    <row r="274" spans="1:2">
      <c r="A274" s="189"/>
      <c r="B274" s="189"/>
    </row>
    <row r="275" spans="1:2">
      <c r="A275" s="189"/>
      <c r="B275" s="189"/>
    </row>
    <row r="276" spans="1:2">
      <c r="A276" s="189"/>
      <c r="B276" s="189"/>
    </row>
    <row r="277" spans="1:2">
      <c r="A277" s="189"/>
      <c r="B277" s="189"/>
    </row>
    <row r="278" spans="1:2">
      <c r="A278" s="189"/>
      <c r="B278" s="189"/>
    </row>
    <row r="279" spans="1:2">
      <c r="A279" s="189"/>
      <c r="B279" s="189"/>
    </row>
    <row r="280" spans="1:2">
      <c r="A280" s="189"/>
      <c r="B280" s="189"/>
    </row>
    <row r="281" spans="1:2">
      <c r="A281" s="189"/>
      <c r="B281" s="189"/>
    </row>
    <row r="282" spans="1:2">
      <c r="A282" s="189"/>
      <c r="B282" s="189"/>
    </row>
    <row r="283" spans="1:2">
      <c r="A283" s="189"/>
      <c r="B283" s="189"/>
    </row>
    <row r="284" spans="1:2">
      <c r="A284" s="189"/>
      <c r="B284" s="189"/>
    </row>
    <row r="285" spans="1:2">
      <c r="A285" s="189"/>
      <c r="B285" s="189"/>
    </row>
    <row r="286" spans="1:2">
      <c r="A286" s="189"/>
      <c r="B286" s="189"/>
    </row>
    <row r="287" spans="1:2">
      <c r="A287" s="189"/>
      <c r="B287" s="189"/>
    </row>
    <row r="288" spans="1:2">
      <c r="A288" s="189"/>
      <c r="B288" s="189"/>
    </row>
    <row r="289" spans="1:2">
      <c r="A289" s="189"/>
      <c r="B289" s="189"/>
    </row>
    <row r="290" spans="1:2">
      <c r="A290" s="189"/>
      <c r="B290" s="189"/>
    </row>
    <row r="291" spans="1:2">
      <c r="A291" s="189"/>
      <c r="B291" s="189"/>
    </row>
    <row r="292" spans="1:2">
      <c r="A292" s="189"/>
      <c r="B292" s="189"/>
    </row>
    <row r="293" spans="1:2">
      <c r="A293" s="189"/>
      <c r="B293" s="189"/>
    </row>
    <row r="294" spans="1:2">
      <c r="A294" s="189"/>
      <c r="B294" s="189"/>
    </row>
    <row r="295" spans="1:2">
      <c r="A295" s="189"/>
      <c r="B295" s="189"/>
    </row>
    <row r="296" spans="1:2">
      <c r="A296" s="189"/>
      <c r="B296" s="189"/>
    </row>
    <row r="297" spans="1:2">
      <c r="A297" s="189"/>
      <c r="B297" s="189"/>
    </row>
    <row r="298" spans="1:2">
      <c r="A298" s="189"/>
      <c r="B298" s="189"/>
    </row>
    <row r="299" spans="1:2">
      <c r="A299" s="189"/>
      <c r="B299" s="189"/>
    </row>
    <row r="300" spans="1:2">
      <c r="A300" s="189"/>
      <c r="B300" s="189"/>
    </row>
    <row r="301" spans="1:2">
      <c r="A301" s="189"/>
      <c r="B301" s="189"/>
    </row>
    <row r="302" spans="1:2">
      <c r="A302" s="189"/>
      <c r="B302" s="189"/>
    </row>
    <row r="303" spans="1:2">
      <c r="A303" s="189"/>
      <c r="B303" s="189"/>
    </row>
    <row r="304" spans="1:2">
      <c r="A304" s="189"/>
      <c r="B304" s="189"/>
    </row>
    <row r="305" spans="1:2">
      <c r="A305" s="189"/>
      <c r="B305" s="189"/>
    </row>
    <row r="306" spans="1:2">
      <c r="A306" s="189"/>
      <c r="B306" s="189"/>
    </row>
    <row r="307" spans="1:2">
      <c r="A307" s="189"/>
      <c r="B307" s="189"/>
    </row>
    <row r="308" spans="1:2">
      <c r="A308" s="189"/>
      <c r="B308" s="189"/>
    </row>
    <row r="309" spans="1:2">
      <c r="A309" s="189"/>
      <c r="B309" s="189"/>
    </row>
    <row r="310" spans="1:2">
      <c r="A310" s="189"/>
      <c r="B310" s="189"/>
    </row>
    <row r="311" spans="1:2">
      <c r="A311" s="189"/>
      <c r="B311" s="189"/>
    </row>
    <row r="312" spans="1:2">
      <c r="A312" s="189"/>
      <c r="B312" s="189"/>
    </row>
    <row r="313" spans="1:2">
      <c r="A313" s="189"/>
      <c r="B313" s="189"/>
    </row>
    <row r="314" spans="1:2">
      <c r="A314" s="189"/>
      <c r="B314" s="189"/>
    </row>
    <row r="315" spans="1:2">
      <c r="A315" s="189"/>
      <c r="B315" s="189"/>
    </row>
    <row r="316" spans="1:2">
      <c r="A316" s="189"/>
      <c r="B316" s="189"/>
    </row>
    <row r="317" spans="1:2">
      <c r="A317" s="189"/>
      <c r="B317" s="189"/>
    </row>
    <row r="318" spans="1:2">
      <c r="A318" s="189"/>
      <c r="B318" s="189"/>
    </row>
    <row r="319" spans="1:2">
      <c r="A319" s="189"/>
      <c r="B319" s="189"/>
    </row>
    <row r="320" spans="1:2">
      <c r="A320" s="189"/>
      <c r="B320" s="189"/>
    </row>
    <row r="321" spans="1:2">
      <c r="A321" s="189"/>
      <c r="B321" s="189"/>
    </row>
    <row r="322" spans="1:2">
      <c r="A322" s="189"/>
      <c r="B322" s="189"/>
    </row>
    <row r="323" spans="1:2">
      <c r="A323" s="189"/>
      <c r="B323" s="189"/>
    </row>
    <row r="324" spans="1:2">
      <c r="A324" s="189"/>
      <c r="B324" s="189"/>
    </row>
    <row r="325" spans="1:2">
      <c r="A325" s="189"/>
      <c r="B325" s="189"/>
    </row>
    <row r="326" spans="1:2">
      <c r="A326" s="189"/>
      <c r="B326" s="189"/>
    </row>
    <row r="327" spans="1:2">
      <c r="A327" s="189"/>
      <c r="B327" s="189"/>
    </row>
    <row r="328" spans="1:2">
      <c r="A328" s="189"/>
      <c r="B328" s="189"/>
    </row>
    <row r="329" spans="1:2">
      <c r="A329" s="189"/>
      <c r="B329" s="189"/>
    </row>
    <row r="330" spans="1:2">
      <c r="A330" s="189"/>
      <c r="B330" s="189"/>
    </row>
    <row r="331" spans="1:2">
      <c r="A331" s="189"/>
      <c r="B331" s="189"/>
    </row>
    <row r="332" spans="1:2">
      <c r="A332" s="189"/>
      <c r="B332" s="189"/>
    </row>
    <row r="333" spans="1:2">
      <c r="A333" s="189"/>
      <c r="B333" s="189"/>
    </row>
    <row r="334" spans="1:2">
      <c r="A334" s="189"/>
      <c r="B334" s="189"/>
    </row>
    <row r="335" spans="1:2">
      <c r="A335" s="189"/>
      <c r="B335" s="189"/>
    </row>
    <row r="336" spans="1:2">
      <c r="A336" s="189"/>
      <c r="B336" s="189"/>
    </row>
    <row r="337" spans="1:2">
      <c r="A337" s="189"/>
      <c r="B337" s="189"/>
    </row>
    <row r="338" spans="1:2">
      <c r="A338" s="189"/>
      <c r="B338" s="189"/>
    </row>
    <row r="339" spans="1:2">
      <c r="A339" s="189"/>
      <c r="B339" s="189"/>
    </row>
    <row r="340" spans="1:2">
      <c r="A340" s="189"/>
      <c r="B340" s="189"/>
    </row>
    <row r="341" spans="1:2">
      <c r="A341" s="189"/>
      <c r="B341" s="189"/>
    </row>
    <row r="342" spans="1:2">
      <c r="A342" s="189"/>
      <c r="B342" s="189"/>
    </row>
    <row r="343" spans="1:2">
      <c r="A343" s="189"/>
      <c r="B343" s="189"/>
    </row>
    <row r="344" spans="1:2">
      <c r="A344" s="189"/>
      <c r="B344" s="189"/>
    </row>
    <row r="345" spans="1:2">
      <c r="A345" s="189"/>
      <c r="B345" s="189"/>
    </row>
    <row r="346" spans="1:2">
      <c r="A346" s="189"/>
      <c r="B346" s="189"/>
    </row>
    <row r="347" spans="1:2">
      <c r="A347" s="189"/>
      <c r="B347" s="189"/>
    </row>
    <row r="348" spans="1:2">
      <c r="A348" s="189"/>
      <c r="B348" s="189"/>
    </row>
    <row r="349" spans="1:2">
      <c r="A349" s="189"/>
      <c r="B349" s="189"/>
    </row>
    <row r="350" spans="1:2">
      <c r="A350" s="189"/>
      <c r="B350" s="189"/>
    </row>
    <row r="351" spans="1:2">
      <c r="A351" s="189"/>
      <c r="B351" s="189"/>
    </row>
    <row r="352" spans="1:2">
      <c r="A352" s="189"/>
      <c r="B352" s="189"/>
    </row>
    <row r="353" spans="1:2">
      <c r="A353" s="189"/>
      <c r="B353" s="189"/>
    </row>
    <row r="354" spans="1:2">
      <c r="A354" s="189"/>
      <c r="B354" s="189"/>
    </row>
    <row r="355" spans="1:2">
      <c r="A355" s="189"/>
      <c r="B355" s="189"/>
    </row>
    <row r="356" spans="1:2">
      <c r="A356" s="189"/>
      <c r="B356" s="189"/>
    </row>
    <row r="357" spans="1:2">
      <c r="A357" s="189"/>
      <c r="B357" s="189"/>
    </row>
    <row r="358" spans="1:2">
      <c r="A358" s="189"/>
      <c r="B358" s="189"/>
    </row>
    <row r="359" spans="1:2">
      <c r="A359" s="189"/>
      <c r="B359" s="189"/>
    </row>
    <row r="360" spans="1:2">
      <c r="A360" s="189"/>
      <c r="B360" s="189"/>
    </row>
    <row r="361" spans="1:2">
      <c r="A361" s="189"/>
      <c r="B361" s="189"/>
    </row>
    <row r="362" spans="1:2">
      <c r="A362" s="189"/>
      <c r="B362" s="189"/>
    </row>
    <row r="363" spans="1:2">
      <c r="A363" s="189"/>
      <c r="B363" s="189"/>
    </row>
    <row r="364" spans="1:2">
      <c r="A364" s="189"/>
      <c r="B364" s="189"/>
    </row>
    <row r="365" spans="1:2">
      <c r="A365" s="189"/>
      <c r="B365" s="189"/>
    </row>
    <row r="366" spans="1:2">
      <c r="A366" s="189"/>
      <c r="B366" s="189"/>
    </row>
    <row r="367" spans="1:2">
      <c r="A367" s="189"/>
      <c r="B367" s="189"/>
    </row>
    <row r="368" spans="1:2">
      <c r="A368" s="189"/>
      <c r="B368" s="189"/>
    </row>
    <row r="369" spans="1:2">
      <c r="A369" s="189"/>
      <c r="B369" s="189"/>
    </row>
    <row r="370" spans="1:2">
      <c r="A370" s="189"/>
      <c r="B370" s="189"/>
    </row>
    <row r="371" spans="1:2">
      <c r="A371" s="189"/>
      <c r="B371" s="189"/>
    </row>
    <row r="372" spans="1:2">
      <c r="A372" s="189"/>
      <c r="B372" s="189"/>
    </row>
    <row r="373" spans="1:2">
      <c r="A373" s="189"/>
      <c r="B373" s="189"/>
    </row>
    <row r="374" spans="1:2">
      <c r="A374" s="189"/>
      <c r="B374" s="189"/>
    </row>
    <row r="375" spans="1:2">
      <c r="A375" s="189"/>
      <c r="B375" s="189"/>
    </row>
    <row r="376" spans="1:2">
      <c r="A376" s="189"/>
      <c r="B376" s="189"/>
    </row>
    <row r="377" spans="1:2">
      <c r="A377" s="189"/>
      <c r="B377" s="189"/>
    </row>
    <row r="378" spans="1:2">
      <c r="A378" s="189"/>
      <c r="B378" s="189"/>
    </row>
    <row r="379" spans="1:2">
      <c r="A379" s="189"/>
      <c r="B379" s="189"/>
    </row>
    <row r="380" spans="1:2">
      <c r="A380" s="189"/>
      <c r="B380" s="189"/>
    </row>
    <row r="381" spans="1:2">
      <c r="A381" s="189"/>
      <c r="B381" s="189"/>
    </row>
    <row r="382" spans="1:2">
      <c r="A382" s="189"/>
      <c r="B382" s="189"/>
    </row>
    <row r="383" spans="1:2">
      <c r="A383" s="189"/>
      <c r="B383" s="189"/>
    </row>
    <row r="384" spans="1:2">
      <c r="A384" s="189"/>
      <c r="B384" s="189"/>
    </row>
    <row r="385" spans="1:2">
      <c r="A385" s="189"/>
      <c r="B385" s="189"/>
    </row>
    <row r="386" spans="1:2">
      <c r="A386" s="189"/>
      <c r="B386" s="189"/>
    </row>
    <row r="387" spans="1:2">
      <c r="A387" s="189"/>
      <c r="B387" s="189"/>
    </row>
    <row r="388" spans="1:2">
      <c r="A388" s="189"/>
      <c r="B388" s="189"/>
    </row>
    <row r="389" spans="1:2">
      <c r="A389" s="189"/>
      <c r="B389" s="189"/>
    </row>
    <row r="390" spans="1:2">
      <c r="A390" s="189"/>
      <c r="B390" s="189"/>
    </row>
    <row r="391" spans="1:2">
      <c r="A391" s="189"/>
      <c r="B391" s="189"/>
    </row>
    <row r="392" spans="1:2">
      <c r="A392" s="189"/>
      <c r="B392" s="189"/>
    </row>
    <row r="393" spans="1:2">
      <c r="A393" s="189"/>
      <c r="B393" s="189"/>
    </row>
    <row r="394" spans="1:2">
      <c r="A394" s="189"/>
      <c r="B394" s="189"/>
    </row>
    <row r="395" spans="1:2">
      <c r="A395" s="189"/>
      <c r="B395" s="189"/>
    </row>
    <row r="396" spans="1:2">
      <c r="A396" s="189"/>
      <c r="B396" s="189"/>
    </row>
    <row r="397" spans="1:2">
      <c r="A397" s="189"/>
      <c r="B397" s="189"/>
    </row>
    <row r="398" spans="1:2">
      <c r="A398" s="189"/>
      <c r="B398" s="189"/>
    </row>
    <row r="399" spans="1:2">
      <c r="A399" s="189"/>
      <c r="B399" s="189"/>
    </row>
    <row r="400" spans="1:2">
      <c r="A400" s="189"/>
      <c r="B400" s="189"/>
    </row>
    <row r="401" spans="1:2">
      <c r="A401" s="189"/>
      <c r="B401" s="189"/>
    </row>
    <row r="402" spans="1:2">
      <c r="A402" s="189"/>
      <c r="B402" s="189"/>
    </row>
    <row r="403" spans="1:2">
      <c r="A403" s="189"/>
      <c r="B403" s="189"/>
    </row>
    <row r="404" spans="1:2">
      <c r="A404" s="189"/>
      <c r="B404" s="189"/>
    </row>
    <row r="405" spans="1:2">
      <c r="A405" s="189"/>
      <c r="B405" s="189"/>
    </row>
    <row r="406" spans="1:2">
      <c r="A406" s="189"/>
      <c r="B406" s="189"/>
    </row>
    <row r="407" spans="1:2">
      <c r="A407" s="189"/>
      <c r="B407" s="189"/>
    </row>
    <row r="408" spans="1:2">
      <c r="A408" s="189"/>
      <c r="B408" s="189"/>
    </row>
    <row r="409" spans="1:2">
      <c r="A409" s="189"/>
      <c r="B409" s="189"/>
    </row>
    <row r="410" spans="1:2">
      <c r="A410" s="189"/>
      <c r="B410" s="189"/>
    </row>
    <row r="411" spans="1:2">
      <c r="A411" s="189"/>
      <c r="B411" s="189"/>
    </row>
    <row r="412" spans="1:2">
      <c r="A412" s="189"/>
      <c r="B412" s="189"/>
    </row>
    <row r="413" spans="1:2">
      <c r="A413" s="189"/>
      <c r="B413" s="189"/>
    </row>
    <row r="414" spans="1:2">
      <c r="A414" s="189"/>
      <c r="B414" s="189"/>
    </row>
    <row r="415" spans="1:2">
      <c r="A415" s="189"/>
      <c r="B415" s="189"/>
    </row>
    <row r="416" spans="1:2">
      <c r="A416" s="189"/>
      <c r="B416" s="189"/>
    </row>
    <row r="417" spans="1:2">
      <c r="A417" s="189"/>
      <c r="B417" s="189"/>
    </row>
    <row r="418" spans="1:2">
      <c r="A418" s="189"/>
      <c r="B418" s="189"/>
    </row>
    <row r="419" spans="1:2">
      <c r="A419" s="189"/>
      <c r="B419" s="189"/>
    </row>
    <row r="420" spans="1:2">
      <c r="A420" s="189"/>
      <c r="B420" s="189"/>
    </row>
    <row r="421" spans="1:2">
      <c r="A421" s="189"/>
      <c r="B421" s="189"/>
    </row>
    <row r="422" spans="1:2">
      <c r="A422" s="189"/>
      <c r="B422" s="189"/>
    </row>
    <row r="423" spans="1:2">
      <c r="A423" s="189"/>
      <c r="B423" s="189"/>
    </row>
    <row r="424" spans="1:2">
      <c r="A424" s="189"/>
      <c r="B424" s="189"/>
    </row>
    <row r="425" spans="1:2">
      <c r="A425" s="189"/>
      <c r="B425" s="189"/>
    </row>
    <row r="426" spans="1:2">
      <c r="A426" s="189"/>
      <c r="B426" s="189"/>
    </row>
    <row r="427" spans="1:2">
      <c r="A427" s="189"/>
      <c r="B427" s="189"/>
    </row>
    <row r="428" spans="1:2">
      <c r="A428" s="189"/>
      <c r="B428" s="189"/>
    </row>
    <row r="429" spans="1:2">
      <c r="A429" s="189"/>
      <c r="B429" s="189"/>
    </row>
    <row r="430" spans="1:2">
      <c r="A430" s="189"/>
      <c r="B430" s="189"/>
    </row>
    <row r="431" spans="1:2">
      <c r="A431" s="189"/>
      <c r="B431" s="189"/>
    </row>
    <row r="432" spans="1:2">
      <c r="A432" s="189"/>
      <c r="B432" s="189"/>
    </row>
    <row r="433" spans="1:2">
      <c r="A433" s="189"/>
      <c r="B433" s="189"/>
    </row>
    <row r="434" spans="1:2">
      <c r="A434" s="189"/>
      <c r="B434" s="189"/>
    </row>
    <row r="435" spans="1:2">
      <c r="A435" s="189"/>
      <c r="B435" s="189"/>
    </row>
    <row r="436" spans="1:2">
      <c r="A436" s="189"/>
      <c r="B436" s="189"/>
    </row>
    <row r="437" spans="1:2">
      <c r="A437" s="189"/>
      <c r="B437" s="189"/>
    </row>
    <row r="438" spans="1:2">
      <c r="A438" s="189"/>
      <c r="B438" s="189"/>
    </row>
    <row r="439" spans="1:2">
      <c r="A439" s="189"/>
      <c r="B439" s="189"/>
    </row>
    <row r="440" spans="1:2">
      <c r="A440" s="189"/>
      <c r="B440" s="189"/>
    </row>
    <row r="441" spans="1:2">
      <c r="A441" s="189"/>
      <c r="B441" s="189"/>
    </row>
    <row r="442" spans="1:2">
      <c r="A442" s="189"/>
      <c r="B442" s="189"/>
    </row>
    <row r="443" spans="1:2">
      <c r="A443" s="189"/>
      <c r="B443" s="189"/>
    </row>
    <row r="444" spans="1:2">
      <c r="A444" s="189"/>
      <c r="B444" s="189"/>
    </row>
    <row r="445" spans="1:2">
      <c r="A445" s="189"/>
      <c r="B445" s="189"/>
    </row>
    <row r="446" spans="1:2">
      <c r="A446" s="189"/>
      <c r="B446" s="189"/>
    </row>
    <row r="447" spans="1:2">
      <c r="A447" s="189"/>
      <c r="B447" s="189"/>
    </row>
    <row r="448" spans="1:2">
      <c r="A448" s="189"/>
      <c r="B448" s="189"/>
    </row>
    <row r="449" spans="1:2">
      <c r="A449" s="189"/>
      <c r="B449" s="189"/>
    </row>
    <row r="450" spans="1:2">
      <c r="A450" s="189"/>
      <c r="B450" s="189"/>
    </row>
    <row r="451" spans="1:2">
      <c r="A451" s="189"/>
      <c r="B451" s="189"/>
    </row>
    <row r="452" spans="1:2">
      <c r="A452" s="189"/>
      <c r="B452" s="189"/>
    </row>
    <row r="453" spans="1:2">
      <c r="A453" s="189"/>
      <c r="B453" s="189"/>
    </row>
    <row r="454" spans="1:2">
      <c r="A454" s="189"/>
      <c r="B454" s="189"/>
    </row>
    <row r="455" spans="1:2">
      <c r="A455" s="189"/>
      <c r="B455" s="189"/>
    </row>
    <row r="456" spans="1:2">
      <c r="A456" s="189"/>
      <c r="B456" s="189"/>
    </row>
    <row r="457" spans="1:2">
      <c r="A457" s="189"/>
      <c r="B457" s="189"/>
    </row>
    <row r="458" spans="1:2">
      <c r="A458" s="189"/>
      <c r="B458" s="189"/>
    </row>
    <row r="459" spans="1:2">
      <c r="A459" s="189"/>
      <c r="B459" s="189"/>
    </row>
    <row r="460" spans="1:2">
      <c r="A460" s="189"/>
      <c r="B460" s="189"/>
    </row>
    <row r="461" spans="1:2">
      <c r="A461" s="189"/>
      <c r="B461" s="189"/>
    </row>
    <row r="462" spans="1:2">
      <c r="A462" s="189"/>
      <c r="B462" s="189"/>
    </row>
    <row r="463" spans="1:2">
      <c r="A463" s="189"/>
      <c r="B463" s="189"/>
    </row>
    <row r="464" spans="1:2">
      <c r="A464" s="189"/>
      <c r="B464" s="189"/>
    </row>
    <row r="465" spans="1:2">
      <c r="A465" s="189"/>
      <c r="B465" s="189"/>
    </row>
    <row r="466" spans="1:2">
      <c r="A466" s="189"/>
      <c r="B466" s="189"/>
    </row>
    <row r="467" spans="1:2">
      <c r="A467" s="189"/>
      <c r="B467" s="189"/>
    </row>
    <row r="468" spans="1:2">
      <c r="A468" s="189"/>
      <c r="B468" s="189"/>
    </row>
    <row r="469" spans="1:2">
      <c r="A469" s="189"/>
      <c r="B469" s="189"/>
    </row>
    <row r="470" spans="1:2">
      <c r="A470" s="189"/>
      <c r="B470" s="189"/>
    </row>
    <row r="471" spans="1:2">
      <c r="A471" s="189"/>
      <c r="B471" s="189"/>
    </row>
    <row r="472" spans="1:2">
      <c r="A472" s="189"/>
      <c r="B472" s="189"/>
    </row>
    <row r="473" spans="1:2">
      <c r="A473" s="189"/>
      <c r="B473" s="189"/>
    </row>
    <row r="474" spans="1:2">
      <c r="A474" s="189"/>
      <c r="B474" s="189"/>
    </row>
    <row r="475" spans="1:2">
      <c r="A475" s="189"/>
      <c r="B475" s="189"/>
    </row>
    <row r="476" spans="1:2">
      <c r="A476" s="189"/>
      <c r="B476" s="189"/>
    </row>
    <row r="477" spans="1:2">
      <c r="A477" s="189"/>
      <c r="B477" s="189"/>
    </row>
    <row r="478" spans="1:2">
      <c r="A478" s="189"/>
      <c r="B478" s="189"/>
    </row>
    <row r="479" spans="1:2">
      <c r="A479" s="189"/>
      <c r="B479" s="189"/>
    </row>
    <row r="480" spans="1:2">
      <c r="A480" s="189"/>
      <c r="B480" s="189"/>
    </row>
    <row r="481" spans="1:2">
      <c r="A481" s="189"/>
      <c r="B481" s="189"/>
    </row>
    <row r="482" spans="1:2">
      <c r="A482" s="189"/>
      <c r="B482" s="189"/>
    </row>
    <row r="483" spans="1:2">
      <c r="A483" s="189"/>
      <c r="B483" s="189"/>
    </row>
    <row r="484" spans="1:2">
      <c r="A484" s="189"/>
      <c r="B484" s="189"/>
    </row>
    <row r="485" spans="1:2">
      <c r="A485" s="189"/>
      <c r="B485" s="189"/>
    </row>
    <row r="486" spans="1:2">
      <c r="A486" s="189"/>
      <c r="B486" s="189"/>
    </row>
    <row r="487" spans="1:2">
      <c r="A487" s="189"/>
      <c r="B487" s="189"/>
    </row>
    <row r="488" spans="1:2">
      <c r="A488" s="189"/>
      <c r="B488" s="189"/>
    </row>
    <row r="489" spans="1:2">
      <c r="A489" s="189"/>
      <c r="B489" s="189"/>
    </row>
    <row r="490" spans="1:2">
      <c r="A490" s="189"/>
      <c r="B490" s="189"/>
    </row>
    <row r="491" spans="1:2">
      <c r="A491" s="189"/>
      <c r="B491" s="189"/>
    </row>
    <row r="492" spans="1:2">
      <c r="A492" s="189"/>
      <c r="B492" s="189"/>
    </row>
    <row r="493" spans="1:2">
      <c r="A493" s="189"/>
      <c r="B493" s="189"/>
    </row>
    <row r="494" spans="1:2">
      <c r="A494" s="189"/>
      <c r="B494" s="189"/>
    </row>
    <row r="495" spans="1:2">
      <c r="A495" s="189"/>
      <c r="B495" s="189"/>
    </row>
    <row r="496" spans="1:2">
      <c r="A496" s="189"/>
      <c r="B496" s="189"/>
    </row>
    <row r="497" spans="1:2">
      <c r="A497" s="189"/>
      <c r="B497" s="189"/>
    </row>
    <row r="498" spans="1:2">
      <c r="A498" s="189"/>
      <c r="B498" s="189"/>
    </row>
    <row r="499" spans="1:2">
      <c r="A499" s="189"/>
      <c r="B499" s="189"/>
    </row>
    <row r="500" spans="1:2">
      <c r="A500" s="189"/>
      <c r="B500" s="189"/>
    </row>
    <row r="501" spans="1:2">
      <c r="A501" s="189"/>
      <c r="B501" s="189"/>
    </row>
    <row r="502" spans="1:2">
      <c r="A502" s="189"/>
      <c r="B502" s="189"/>
    </row>
    <row r="503" spans="1:2">
      <c r="A503" s="189"/>
      <c r="B503" s="189"/>
    </row>
    <row r="504" spans="1:2">
      <c r="A504" s="189"/>
      <c r="B504" s="189"/>
    </row>
    <row r="505" spans="1:2">
      <c r="A505" s="189"/>
      <c r="B505" s="189"/>
    </row>
    <row r="506" spans="1:2">
      <c r="A506" s="189"/>
      <c r="B506" s="189"/>
    </row>
    <row r="507" spans="1:2">
      <c r="A507" s="189"/>
      <c r="B507" s="189"/>
    </row>
    <row r="508" spans="1:2">
      <c r="A508" s="189"/>
      <c r="B508" s="189"/>
    </row>
    <row r="509" spans="1:2">
      <c r="A509" s="189"/>
      <c r="B509" s="189"/>
    </row>
    <row r="510" spans="1:2">
      <c r="A510" s="189"/>
      <c r="B510" s="189"/>
    </row>
    <row r="511" spans="1:2">
      <c r="A511" s="189"/>
      <c r="B511" s="189"/>
    </row>
    <row r="512" spans="1:2">
      <c r="A512" s="189"/>
      <c r="B512" s="189"/>
    </row>
    <row r="513" spans="1:2">
      <c r="A513" s="189"/>
      <c r="B513" s="189"/>
    </row>
    <row r="514" spans="1:2">
      <c r="A514" s="189"/>
      <c r="B514" s="189"/>
    </row>
    <row r="515" spans="1:2">
      <c r="A515" s="189"/>
      <c r="B515" s="189"/>
    </row>
    <row r="516" spans="1:2">
      <c r="A516" s="189"/>
      <c r="B516" s="189"/>
    </row>
    <row r="517" spans="1:2">
      <c r="A517" s="189"/>
      <c r="B517" s="189"/>
    </row>
    <row r="518" spans="1:2">
      <c r="A518" s="189"/>
      <c r="B518" s="189"/>
    </row>
    <row r="519" spans="1:2">
      <c r="A519" s="189"/>
      <c r="B519" s="189"/>
    </row>
    <row r="520" spans="1:2">
      <c r="A520" s="189"/>
      <c r="B520" s="189"/>
    </row>
    <row r="521" spans="1:2">
      <c r="A521" s="189"/>
      <c r="B521" s="189"/>
    </row>
    <row r="522" spans="1:2">
      <c r="A522" s="189"/>
      <c r="B522" s="189"/>
    </row>
    <row r="523" spans="1:2">
      <c r="A523" s="189"/>
      <c r="B523" s="189"/>
    </row>
    <row r="524" spans="1:2">
      <c r="A524" s="189"/>
      <c r="B524" s="189"/>
    </row>
    <row r="525" spans="1:2">
      <c r="A525" s="189"/>
      <c r="B525" s="189"/>
    </row>
    <row r="526" spans="1:2">
      <c r="A526" s="189"/>
      <c r="B526" s="189"/>
    </row>
    <row r="527" spans="1:2">
      <c r="A527" s="189"/>
      <c r="B527" s="189"/>
    </row>
    <row r="528" spans="1:2">
      <c r="A528" s="189"/>
      <c r="B528" s="189"/>
    </row>
    <row r="529" spans="1:2">
      <c r="A529" s="189"/>
      <c r="B529" s="189"/>
    </row>
    <row r="530" spans="1:2">
      <c r="B530" s="189"/>
    </row>
    <row r="531" spans="1:2">
      <c r="A531" s="189"/>
      <c r="B531" s="189"/>
    </row>
    <row r="532" spans="1:2">
      <c r="A532" s="189"/>
      <c r="B532" s="189"/>
    </row>
    <row r="533" spans="1:2">
      <c r="A533" s="189"/>
      <c r="B533" s="189"/>
    </row>
    <row r="534" spans="1:2">
      <c r="A534" s="189"/>
      <c r="B534" s="189"/>
    </row>
    <row r="535" spans="1:2">
      <c r="A535" s="189"/>
      <c r="B535" s="189"/>
    </row>
    <row r="536" spans="1:2">
      <c r="A536" s="189"/>
      <c r="B536" s="189"/>
    </row>
    <row r="537" spans="1:2">
      <c r="A537" s="189"/>
      <c r="B537" s="189"/>
    </row>
    <row r="538" spans="1:2">
      <c r="A538" s="189"/>
      <c r="B538" s="189"/>
    </row>
    <row r="539" spans="1:2">
      <c r="A539" s="189"/>
      <c r="B539" s="189"/>
    </row>
    <row r="540" spans="1:2">
      <c r="A540" s="189"/>
      <c r="B540" s="189"/>
    </row>
    <row r="541" spans="1:2">
      <c r="A541" s="189"/>
      <c r="B541" s="189"/>
    </row>
    <row r="542" spans="1:2">
      <c r="A542" s="189"/>
      <c r="B542" s="189"/>
    </row>
    <row r="543" spans="1:2">
      <c r="A543" s="189"/>
      <c r="B543" s="189"/>
    </row>
    <row r="544" spans="1:2">
      <c r="A544" s="189"/>
      <c r="B544" s="189"/>
    </row>
    <row r="545" spans="1:2">
      <c r="A545" s="189"/>
      <c r="B545" s="189"/>
    </row>
    <row r="546" spans="1:2">
      <c r="A546" s="189"/>
      <c r="B546" s="189"/>
    </row>
    <row r="547" spans="1:2">
      <c r="A547" s="189"/>
      <c r="B547" s="189"/>
    </row>
    <row r="548" spans="1:2">
      <c r="A548" s="189"/>
      <c r="B548" s="189"/>
    </row>
    <row r="549" spans="1:2">
      <c r="A549" s="189"/>
      <c r="B549" s="189"/>
    </row>
    <row r="550" spans="1:2">
      <c r="A550" s="189"/>
      <c r="B550" s="189"/>
    </row>
    <row r="551" spans="1:2">
      <c r="A551" s="189"/>
      <c r="B551" s="189"/>
    </row>
    <row r="552" spans="1:2">
      <c r="A552" s="189"/>
      <c r="B552" s="189"/>
    </row>
    <row r="553" spans="1:2">
      <c r="A553" s="189"/>
      <c r="B553" s="189"/>
    </row>
    <row r="554" spans="1:2">
      <c r="A554" s="189"/>
      <c r="B554" s="189"/>
    </row>
    <row r="555" spans="1:2">
      <c r="A555" s="189"/>
      <c r="B555" s="189"/>
    </row>
    <row r="556" spans="1:2">
      <c r="A556" s="189"/>
      <c r="B556" s="189"/>
    </row>
    <row r="557" spans="1:2">
      <c r="A557" s="189"/>
      <c r="B557" s="189"/>
    </row>
    <row r="558" spans="1:2">
      <c r="A558" s="189"/>
      <c r="B558" s="189"/>
    </row>
    <row r="559" spans="1:2">
      <c r="A559" s="189"/>
      <c r="B559" s="189"/>
    </row>
    <row r="560" spans="1:2">
      <c r="A560" s="189"/>
      <c r="B560" s="189"/>
    </row>
    <row r="561" spans="1:2">
      <c r="A561" s="189"/>
      <c r="B561" s="189"/>
    </row>
    <row r="562" spans="1:2">
      <c r="A562" s="189"/>
      <c r="B562" s="189"/>
    </row>
    <row r="563" spans="1:2">
      <c r="A563" s="189"/>
      <c r="B563" s="189"/>
    </row>
    <row r="564" spans="1:2">
      <c r="A564" s="189"/>
      <c r="B564" s="189"/>
    </row>
    <row r="565" spans="1:2">
      <c r="A565" s="189"/>
      <c r="B565" s="189"/>
    </row>
    <row r="566" spans="1:2">
      <c r="A566" s="189"/>
      <c r="B566" s="189"/>
    </row>
    <row r="567" spans="1:2">
      <c r="A567" s="189"/>
      <c r="B567" s="189"/>
    </row>
    <row r="568" spans="1:2">
      <c r="A568" s="189"/>
      <c r="B568" s="189"/>
    </row>
    <row r="569" spans="1:2">
      <c r="A569" s="189"/>
      <c r="B569" s="189"/>
    </row>
    <row r="570" spans="1:2">
      <c r="A570" s="189"/>
      <c r="B570" s="189"/>
    </row>
    <row r="571" spans="1:2">
      <c r="A571" s="189"/>
      <c r="B571" s="189"/>
    </row>
    <row r="572" spans="1:2">
      <c r="A572" s="189"/>
      <c r="B572" s="189"/>
    </row>
    <row r="573" spans="1:2">
      <c r="A573" s="189"/>
      <c r="B573" s="189"/>
    </row>
    <row r="574" spans="1:2">
      <c r="A574" s="189"/>
      <c r="B574" s="189"/>
    </row>
    <row r="575" spans="1:2">
      <c r="A575" s="189"/>
      <c r="B575" s="189"/>
    </row>
    <row r="576" spans="1:2">
      <c r="A576" s="189"/>
      <c r="B576" s="189"/>
    </row>
    <row r="577" spans="1:2">
      <c r="A577" s="189"/>
      <c r="B577" s="189"/>
    </row>
    <row r="578" spans="1:2">
      <c r="A578" s="189"/>
      <c r="B578" s="189"/>
    </row>
    <row r="579" spans="1:2">
      <c r="A579" s="189"/>
      <c r="B579" s="189"/>
    </row>
    <row r="580" spans="1:2">
      <c r="A580" s="189"/>
      <c r="B580" s="189"/>
    </row>
    <row r="581" spans="1:2">
      <c r="A581" s="189"/>
      <c r="B581" s="189"/>
    </row>
    <row r="582" spans="1:2">
      <c r="A582" s="189"/>
      <c r="B582" s="189"/>
    </row>
    <row r="583" spans="1:2">
      <c r="A583" s="189"/>
      <c r="B583" s="189"/>
    </row>
    <row r="584" spans="1:2">
      <c r="A584" s="189"/>
      <c r="B584" s="189"/>
    </row>
    <row r="585" spans="1:2">
      <c r="A585" s="189"/>
      <c r="B585" s="189"/>
    </row>
    <row r="586" spans="1:2">
      <c r="A586" s="189"/>
      <c r="B586" s="189"/>
    </row>
    <row r="587" spans="1:2">
      <c r="A587" s="189"/>
      <c r="B587" s="189"/>
    </row>
    <row r="588" spans="1:2">
      <c r="A588" s="189"/>
      <c r="B588" s="189"/>
    </row>
    <row r="589" spans="1:2">
      <c r="A589" s="189"/>
      <c r="B589" s="189"/>
    </row>
    <row r="590" spans="1:2">
      <c r="A590" s="189"/>
      <c r="B590" s="189"/>
    </row>
    <row r="591" spans="1:2">
      <c r="A591" s="189"/>
      <c r="B591" s="189"/>
    </row>
    <row r="592" spans="1:2">
      <c r="A592" s="189"/>
      <c r="B592" s="189"/>
    </row>
    <row r="593" spans="1:2">
      <c r="A593" s="189"/>
      <c r="B593" s="189"/>
    </row>
    <row r="594" spans="1:2">
      <c r="A594" s="189"/>
      <c r="B594" s="189"/>
    </row>
    <row r="595" spans="1:2">
      <c r="A595" s="189"/>
      <c r="B595" s="189"/>
    </row>
    <row r="596" spans="1:2">
      <c r="A596" s="189"/>
      <c r="B596" s="189"/>
    </row>
    <row r="597" spans="1:2">
      <c r="A597" s="189"/>
      <c r="B597" s="189"/>
    </row>
    <row r="598" spans="1:2">
      <c r="A598" s="189"/>
      <c r="B598" s="189"/>
    </row>
    <row r="599" spans="1:2">
      <c r="A599" s="189"/>
      <c r="B599" s="189"/>
    </row>
    <row r="600" spans="1:2">
      <c r="A600" s="189"/>
      <c r="B600" s="189"/>
    </row>
    <row r="601" spans="1:2">
      <c r="A601" s="189"/>
      <c r="B601" s="189"/>
    </row>
    <row r="602" spans="1:2">
      <c r="A602" s="189"/>
      <c r="B602" s="189"/>
    </row>
    <row r="603" spans="1:2">
      <c r="A603" s="189"/>
      <c r="B603" s="189"/>
    </row>
    <row r="604" spans="1:2">
      <c r="A604" s="189"/>
      <c r="B604" s="189"/>
    </row>
    <row r="605" spans="1:2">
      <c r="A605" s="189"/>
      <c r="B605" s="189"/>
    </row>
    <row r="606" spans="1:2">
      <c r="A606" s="189"/>
      <c r="B606" s="189"/>
    </row>
    <row r="607" spans="1:2">
      <c r="A607" s="189"/>
      <c r="B607" s="189"/>
    </row>
    <row r="608" spans="1:2">
      <c r="A608" s="189"/>
      <c r="B608" s="189"/>
    </row>
    <row r="609" spans="1:2">
      <c r="A609" s="189"/>
      <c r="B609" s="189"/>
    </row>
    <row r="610" spans="1:2">
      <c r="A610" s="189"/>
      <c r="B610" s="189"/>
    </row>
    <row r="611" spans="1:2">
      <c r="A611" s="189"/>
      <c r="B611" s="189"/>
    </row>
    <row r="612" spans="1:2">
      <c r="A612" s="189"/>
      <c r="B612" s="189"/>
    </row>
    <row r="613" spans="1:2">
      <c r="A613" s="189"/>
      <c r="B613" s="189"/>
    </row>
    <row r="614" spans="1:2">
      <c r="A614" s="189"/>
      <c r="B614" s="189"/>
    </row>
    <row r="615" spans="1:2">
      <c r="A615" s="189"/>
      <c r="B615" s="189"/>
    </row>
    <row r="616" spans="1:2">
      <c r="A616" s="189"/>
      <c r="B616" s="189"/>
    </row>
    <row r="617" spans="1:2">
      <c r="A617" s="189"/>
      <c r="B617" s="189"/>
    </row>
    <row r="618" spans="1:2">
      <c r="A618" s="189"/>
      <c r="B618" s="189"/>
    </row>
    <row r="619" spans="1:2">
      <c r="A619" s="189"/>
      <c r="B619" s="189"/>
    </row>
    <row r="620" spans="1:2">
      <c r="A620" s="189"/>
      <c r="B620" s="189"/>
    </row>
    <row r="621" spans="1:2">
      <c r="A621" s="189"/>
      <c r="B621" s="189"/>
    </row>
    <row r="622" spans="1:2">
      <c r="A622" s="189"/>
      <c r="B622" s="189"/>
    </row>
    <row r="623" spans="1:2">
      <c r="A623" s="189"/>
      <c r="B623" s="189"/>
    </row>
    <row r="624" spans="1:2">
      <c r="A624" s="189"/>
      <c r="B624" s="189"/>
    </row>
    <row r="625" spans="1:2">
      <c r="A625" s="189"/>
      <c r="B625" s="189"/>
    </row>
    <row r="626" spans="1:2">
      <c r="A626" s="189"/>
      <c r="B626" s="189"/>
    </row>
    <row r="627" spans="1:2">
      <c r="A627" s="189"/>
      <c r="B627" s="189"/>
    </row>
    <row r="628" spans="1:2">
      <c r="A628" s="189"/>
      <c r="B628" s="189"/>
    </row>
    <row r="629" spans="1:2">
      <c r="A629" s="189"/>
      <c r="B629" s="189"/>
    </row>
    <row r="630" spans="1:2">
      <c r="A630" s="189"/>
      <c r="B630" s="189"/>
    </row>
    <row r="631" spans="1:2">
      <c r="A631" s="189"/>
      <c r="B631" s="189"/>
    </row>
    <row r="632" spans="1:2">
      <c r="A632" s="189"/>
      <c r="B632" s="189"/>
    </row>
    <row r="633" spans="1:2">
      <c r="A633" s="189"/>
      <c r="B633" s="189"/>
    </row>
    <row r="634" spans="1:2">
      <c r="A634" s="189"/>
      <c r="B634" s="189"/>
    </row>
    <row r="635" spans="1:2">
      <c r="A635" s="189"/>
      <c r="B635" s="189"/>
    </row>
    <row r="636" spans="1:2">
      <c r="A636" s="189"/>
      <c r="B636" s="189"/>
    </row>
    <row r="637" spans="1:2">
      <c r="A637" s="189"/>
      <c r="B637" s="189"/>
    </row>
    <row r="638" spans="1:2">
      <c r="A638" s="189"/>
      <c r="B638" s="189"/>
    </row>
    <row r="639" spans="1:2">
      <c r="A639" s="189"/>
      <c r="B639" s="189"/>
    </row>
    <row r="640" spans="1:2">
      <c r="A640" s="189"/>
      <c r="B640" s="189"/>
    </row>
    <row r="641" spans="1:2">
      <c r="A641" s="189"/>
      <c r="B641" s="189"/>
    </row>
    <row r="642" spans="1:2">
      <c r="A642" s="189"/>
      <c r="B642" s="189"/>
    </row>
    <row r="643" spans="1:2">
      <c r="A643" s="189"/>
      <c r="B643" s="189"/>
    </row>
    <row r="644" spans="1:2">
      <c r="A644" s="189"/>
      <c r="B644" s="189"/>
    </row>
    <row r="645" spans="1:2">
      <c r="A645" s="189"/>
      <c r="B645" s="189"/>
    </row>
    <row r="646" spans="1:2">
      <c r="A646" s="189"/>
      <c r="B646" s="189"/>
    </row>
    <row r="647" spans="1:2">
      <c r="A647" s="189"/>
      <c r="B647" s="189"/>
    </row>
    <row r="648" spans="1:2">
      <c r="A648" s="189"/>
      <c r="B648" s="189"/>
    </row>
    <row r="649" spans="1:2">
      <c r="A649" s="189"/>
      <c r="B649" s="189"/>
    </row>
    <row r="650" spans="1:2">
      <c r="A650" s="189"/>
      <c r="B650" s="189"/>
    </row>
    <row r="651" spans="1:2">
      <c r="A651" s="189"/>
      <c r="B651" s="189"/>
    </row>
    <row r="652" spans="1:2">
      <c r="A652" s="189"/>
      <c r="B652" s="189"/>
    </row>
    <row r="653" spans="1:2">
      <c r="A653" s="189"/>
      <c r="B653" s="189"/>
    </row>
    <row r="654" spans="1:2">
      <c r="A654" s="189"/>
      <c r="B654" s="189"/>
    </row>
    <row r="655" spans="1:2">
      <c r="A655" s="189"/>
      <c r="B655" s="189"/>
    </row>
    <row r="656" spans="1:2">
      <c r="A656" s="189"/>
      <c r="B656" s="189"/>
    </row>
    <row r="657" spans="1:2">
      <c r="A657" s="189"/>
      <c r="B657" s="189"/>
    </row>
    <row r="658" spans="1:2">
      <c r="A658" s="189"/>
      <c r="B658" s="189"/>
    </row>
    <row r="659" spans="1:2">
      <c r="A659" s="189"/>
      <c r="B659" s="189"/>
    </row>
    <row r="660" spans="1:2">
      <c r="A660" s="189"/>
      <c r="B660" s="189"/>
    </row>
    <row r="661" spans="1:2">
      <c r="A661" s="189"/>
      <c r="B661" s="189"/>
    </row>
    <row r="662" spans="1:2">
      <c r="A662" s="189"/>
      <c r="B662" s="189"/>
    </row>
    <row r="663" spans="1:2">
      <c r="A663" s="189"/>
      <c r="B663" s="189"/>
    </row>
    <row r="664" spans="1:2">
      <c r="A664" s="189"/>
      <c r="B664" s="189"/>
    </row>
    <row r="665" spans="1:2">
      <c r="A665" s="189"/>
      <c r="B665" s="189"/>
    </row>
    <row r="666" spans="1:2">
      <c r="A666" s="189"/>
      <c r="B666" s="189"/>
    </row>
    <row r="667" spans="1:2">
      <c r="A667" s="189"/>
      <c r="B667" s="189"/>
    </row>
    <row r="668" spans="1:2">
      <c r="A668" s="189"/>
      <c r="B668" s="189"/>
    </row>
    <row r="669" spans="1:2">
      <c r="A669" s="189"/>
      <c r="B669" s="189"/>
    </row>
    <row r="670" spans="1:2">
      <c r="A670" s="189"/>
      <c r="B670" s="189"/>
    </row>
    <row r="671" spans="1:2">
      <c r="A671" s="189"/>
      <c r="B671" s="189"/>
    </row>
    <row r="672" spans="1:2">
      <c r="A672" s="189"/>
      <c r="B672" s="189"/>
    </row>
    <row r="673" spans="1:2">
      <c r="A673" s="189"/>
      <c r="B673" s="189"/>
    </row>
    <row r="674" spans="1:2">
      <c r="A674" s="189"/>
      <c r="B674" s="189"/>
    </row>
    <row r="675" spans="1:2">
      <c r="A675" s="189"/>
      <c r="B675" s="189"/>
    </row>
    <row r="676" spans="1:2">
      <c r="A676" s="189"/>
      <c r="B676" s="189"/>
    </row>
    <row r="677" spans="1:2">
      <c r="A677" s="189"/>
      <c r="B677" s="189"/>
    </row>
    <row r="678" spans="1:2">
      <c r="A678" s="189"/>
      <c r="B678" s="189"/>
    </row>
    <row r="679" spans="1:2">
      <c r="A679" s="189"/>
      <c r="B679" s="189"/>
    </row>
    <row r="680" spans="1:2">
      <c r="A680" s="189"/>
      <c r="B680" s="189"/>
    </row>
    <row r="681" spans="1:2">
      <c r="A681" s="189"/>
      <c r="B681" s="189"/>
    </row>
    <row r="682" spans="1:2">
      <c r="A682" s="189"/>
      <c r="B682" s="189"/>
    </row>
    <row r="683" spans="1:2">
      <c r="A683" s="189"/>
      <c r="B683" s="189"/>
    </row>
    <row r="684" spans="1:2">
      <c r="A684" s="189"/>
      <c r="B684" s="189"/>
    </row>
    <row r="685" spans="1:2">
      <c r="A685" s="189"/>
      <c r="B685" s="189"/>
    </row>
    <row r="686" spans="1:2">
      <c r="A686" s="189"/>
      <c r="B686" s="189"/>
    </row>
    <row r="687" spans="1:2">
      <c r="A687" s="189"/>
      <c r="B687" s="189"/>
    </row>
    <row r="688" spans="1:2">
      <c r="A688" s="189"/>
      <c r="B688" s="189"/>
    </row>
    <row r="689" spans="1:2">
      <c r="A689" s="189"/>
      <c r="B689" s="189"/>
    </row>
    <row r="690" spans="1:2">
      <c r="A690" s="189"/>
      <c r="B690" s="189"/>
    </row>
    <row r="691" spans="1:2">
      <c r="A691" s="189"/>
      <c r="B691" s="189"/>
    </row>
    <row r="692" spans="1:2">
      <c r="A692" s="189"/>
      <c r="B692" s="189"/>
    </row>
    <row r="693" spans="1:2">
      <c r="A693" s="189"/>
      <c r="B693" s="189"/>
    </row>
    <row r="694" spans="1:2">
      <c r="A694" s="189"/>
      <c r="B694" s="189"/>
    </row>
    <row r="695" spans="1:2">
      <c r="A695" s="189"/>
      <c r="B695" s="189"/>
    </row>
    <row r="696" spans="1:2">
      <c r="A696" s="189"/>
      <c r="B696" s="189"/>
    </row>
    <row r="697" spans="1:2">
      <c r="A697" s="189"/>
      <c r="B697" s="189"/>
    </row>
    <row r="698" spans="1:2">
      <c r="A698" s="189"/>
      <c r="B698" s="189"/>
    </row>
    <row r="699" spans="1:2">
      <c r="A699" s="189"/>
      <c r="B699" s="189"/>
    </row>
    <row r="700" spans="1:2">
      <c r="A700" s="189"/>
      <c r="B700" s="189"/>
    </row>
    <row r="701" spans="1:2">
      <c r="A701" s="189"/>
      <c r="B701" s="189"/>
    </row>
    <row r="702" spans="1:2">
      <c r="A702" s="189"/>
      <c r="B702" s="189"/>
    </row>
    <row r="703" spans="1:2">
      <c r="A703" s="189"/>
      <c r="B703" s="189"/>
    </row>
    <row r="704" spans="1:2">
      <c r="A704" s="189"/>
      <c r="B704" s="189"/>
    </row>
    <row r="705" spans="1:2">
      <c r="A705" s="189"/>
      <c r="B705" s="189"/>
    </row>
    <row r="706" spans="1:2">
      <c r="A706" s="189"/>
      <c r="B706" s="189"/>
    </row>
    <row r="707" spans="1:2">
      <c r="A707" s="189"/>
      <c r="B707" s="189"/>
    </row>
    <row r="708" spans="1:2">
      <c r="A708" s="189"/>
      <c r="B708" s="189"/>
    </row>
    <row r="709" spans="1:2">
      <c r="A709" s="189"/>
      <c r="B709" s="189"/>
    </row>
    <row r="710" spans="1:2">
      <c r="A710" s="189"/>
      <c r="B710" s="189"/>
    </row>
    <row r="711" spans="1:2">
      <c r="A711" s="189"/>
      <c r="B711" s="189"/>
    </row>
    <row r="712" spans="1:2">
      <c r="A712" s="189"/>
      <c r="B712" s="189"/>
    </row>
    <row r="713" spans="1:2">
      <c r="A713" s="189"/>
      <c r="B713" s="189"/>
    </row>
    <row r="714" spans="1:2">
      <c r="A714" s="189"/>
      <c r="B714" s="189"/>
    </row>
    <row r="715" spans="1:2">
      <c r="A715" s="189"/>
      <c r="B715" s="189"/>
    </row>
    <row r="716" spans="1:2">
      <c r="A716" s="189"/>
      <c r="B716" s="189"/>
    </row>
    <row r="717" spans="1:2">
      <c r="A717" s="189"/>
      <c r="B717" s="189"/>
    </row>
    <row r="718" spans="1:2">
      <c r="A718" s="189"/>
      <c r="B718" s="189"/>
    </row>
    <row r="719" spans="1:2">
      <c r="A719" s="189"/>
      <c r="B719" s="189"/>
    </row>
    <row r="720" spans="1:2">
      <c r="A720" s="189"/>
      <c r="B720" s="189"/>
    </row>
    <row r="721" spans="1:2">
      <c r="A721" s="189"/>
      <c r="B721" s="189"/>
    </row>
    <row r="722" spans="1:2">
      <c r="B722" s="189"/>
    </row>
    <row r="723" spans="1:2">
      <c r="A723" s="189"/>
      <c r="B723" s="189"/>
    </row>
    <row r="724" spans="1:2">
      <c r="A724" s="189"/>
      <c r="B724" s="189"/>
    </row>
    <row r="725" spans="1:2">
      <c r="A725" s="189"/>
      <c r="B725" s="189"/>
    </row>
    <row r="726" spans="1:2">
      <c r="A726" s="189"/>
      <c r="B726" s="189"/>
    </row>
    <row r="727" spans="1:2">
      <c r="A727" s="189"/>
      <c r="B727" s="189"/>
    </row>
    <row r="728" spans="1:2">
      <c r="A728" s="189"/>
      <c r="B728" s="189"/>
    </row>
    <row r="729" spans="1:2">
      <c r="A729" s="189"/>
      <c r="B729" s="189"/>
    </row>
    <row r="730" spans="1:2">
      <c r="A730" s="189"/>
      <c r="B730" s="189"/>
    </row>
    <row r="731" spans="1:2">
      <c r="A731" s="189"/>
      <c r="B731" s="189"/>
    </row>
    <row r="732" spans="1:2">
      <c r="A732" s="189"/>
      <c r="B732" s="189"/>
    </row>
    <row r="733" spans="1:2">
      <c r="A733" s="189"/>
      <c r="B733" s="189"/>
    </row>
    <row r="734" spans="1:2">
      <c r="A734" s="189"/>
      <c r="B734" s="189"/>
    </row>
    <row r="735" spans="1:2">
      <c r="A735" s="189"/>
      <c r="B735" s="189"/>
    </row>
    <row r="736" spans="1:2">
      <c r="A736" s="189"/>
      <c r="B736" s="189"/>
    </row>
    <row r="737" spans="1:2">
      <c r="A737" s="189"/>
      <c r="B737" s="189"/>
    </row>
    <row r="738" spans="1:2">
      <c r="A738" s="189"/>
      <c r="B738" s="189"/>
    </row>
    <row r="739" spans="1:2">
      <c r="A739" s="189"/>
      <c r="B739" s="189"/>
    </row>
    <row r="740" spans="1:2">
      <c r="A740" s="189"/>
      <c r="B740" s="189"/>
    </row>
    <row r="741" spans="1:2">
      <c r="A741" s="189"/>
      <c r="B741" s="189"/>
    </row>
    <row r="742" spans="1:2">
      <c r="A742" s="189"/>
      <c r="B742" s="189"/>
    </row>
    <row r="743" spans="1:2">
      <c r="A743" s="189"/>
      <c r="B743" s="189"/>
    </row>
    <row r="744" spans="1:2">
      <c r="A744" s="189"/>
      <c r="B744" s="189"/>
    </row>
    <row r="745" spans="1:2">
      <c r="A745" s="189"/>
      <c r="B745" s="189"/>
    </row>
    <row r="746" spans="1:2">
      <c r="A746" s="189"/>
      <c r="B746" s="189"/>
    </row>
    <row r="747" spans="1:2">
      <c r="A747" s="189"/>
      <c r="B747" s="189"/>
    </row>
    <row r="748" spans="1:2">
      <c r="A748" s="189"/>
      <c r="B748" s="189"/>
    </row>
    <row r="749" spans="1:2">
      <c r="A749" s="189"/>
      <c r="B749" s="189"/>
    </row>
    <row r="750" spans="1:2">
      <c r="A750" s="189"/>
      <c r="B750" s="189"/>
    </row>
    <row r="751" spans="1:2">
      <c r="A751" s="189"/>
      <c r="B751" s="189"/>
    </row>
    <row r="752" spans="1:2">
      <c r="A752" s="189"/>
      <c r="B752" s="189"/>
    </row>
    <row r="753" spans="1:2">
      <c r="A753" s="189"/>
      <c r="B753" s="189"/>
    </row>
    <row r="754" spans="1:2">
      <c r="A754" s="189"/>
      <c r="B754" s="189"/>
    </row>
    <row r="755" spans="1:2">
      <c r="A755" s="189"/>
      <c r="B755" s="189"/>
    </row>
    <row r="756" spans="1:2">
      <c r="A756" s="189"/>
      <c r="B756" s="189"/>
    </row>
    <row r="757" spans="1:2">
      <c r="A757" s="189"/>
      <c r="B757" s="189"/>
    </row>
    <row r="758" spans="1:2">
      <c r="A758" s="189"/>
      <c r="B758" s="189"/>
    </row>
    <row r="759" spans="1:2">
      <c r="A759" s="189"/>
      <c r="B759" s="189"/>
    </row>
    <row r="760" spans="1:2">
      <c r="A760" s="189"/>
      <c r="B760" s="189"/>
    </row>
    <row r="761" spans="1:2">
      <c r="A761" s="189"/>
      <c r="B761" s="189"/>
    </row>
    <row r="762" spans="1:2">
      <c r="A762" s="189"/>
      <c r="B762" s="189"/>
    </row>
    <row r="763" spans="1:2">
      <c r="A763" s="189"/>
      <c r="B763" s="189"/>
    </row>
    <row r="764" spans="1:2">
      <c r="A764" s="189"/>
      <c r="B764" s="189"/>
    </row>
    <row r="765" spans="1:2">
      <c r="A765" s="189"/>
      <c r="B765" s="189"/>
    </row>
    <row r="766" spans="1:2">
      <c r="A766" s="189"/>
      <c r="B766" s="189"/>
    </row>
    <row r="767" spans="1:2">
      <c r="A767" s="189"/>
      <c r="B767" s="189"/>
    </row>
    <row r="768" spans="1:2">
      <c r="A768" s="189"/>
      <c r="B768" s="189"/>
    </row>
    <row r="769" spans="1:2">
      <c r="A769" s="189"/>
      <c r="B769" s="189"/>
    </row>
    <row r="770" spans="1:2">
      <c r="A770" s="189"/>
      <c r="B770" s="189"/>
    </row>
    <row r="771" spans="1:2">
      <c r="A771" s="189"/>
      <c r="B771" s="189"/>
    </row>
    <row r="772" spans="1:2">
      <c r="A772" s="189"/>
      <c r="B772" s="189"/>
    </row>
    <row r="773" spans="1:2">
      <c r="A773" s="189"/>
      <c r="B773" s="189"/>
    </row>
    <row r="774" spans="1:2">
      <c r="A774" s="189"/>
      <c r="B774" s="189"/>
    </row>
    <row r="775" spans="1:2">
      <c r="A775" s="189"/>
      <c r="B775" s="189"/>
    </row>
    <row r="776" spans="1:2">
      <c r="A776" s="189"/>
      <c r="B776" s="189"/>
    </row>
    <row r="777" spans="1:2">
      <c r="A777" s="189"/>
      <c r="B777" s="189"/>
    </row>
    <row r="778" spans="1:2">
      <c r="A778" s="189"/>
      <c r="B778" s="189"/>
    </row>
    <row r="779" spans="1:2">
      <c r="A779" s="189"/>
      <c r="B779" s="189"/>
    </row>
    <row r="780" spans="1:2">
      <c r="A780" s="189"/>
      <c r="B780" s="189"/>
    </row>
    <row r="781" spans="1:2">
      <c r="A781" s="189"/>
      <c r="B781" s="189"/>
    </row>
    <row r="782" spans="1:2">
      <c r="A782" s="189"/>
      <c r="B782" s="189"/>
    </row>
    <row r="783" spans="1:2">
      <c r="A783" s="189"/>
      <c r="B783" s="189"/>
    </row>
    <row r="784" spans="1:2">
      <c r="A784" s="189"/>
      <c r="B784" s="189"/>
    </row>
    <row r="785" spans="1:2">
      <c r="A785" s="189"/>
      <c r="B785" s="189"/>
    </row>
    <row r="786" spans="1:2">
      <c r="A786" s="189"/>
      <c r="B786" s="189"/>
    </row>
    <row r="787" spans="1:2">
      <c r="A787" s="189"/>
      <c r="B787" s="189"/>
    </row>
    <row r="788" spans="1:2">
      <c r="A788" s="189"/>
      <c r="B788" s="189"/>
    </row>
    <row r="789" spans="1:2">
      <c r="A789" s="189"/>
      <c r="B789" s="189"/>
    </row>
    <row r="790" spans="1:2">
      <c r="A790" s="189"/>
      <c r="B790" s="189"/>
    </row>
    <row r="791" spans="1:2">
      <c r="A791" s="189"/>
      <c r="B791" s="189"/>
    </row>
    <row r="792" spans="1:2">
      <c r="A792" s="189"/>
      <c r="B792" s="189"/>
    </row>
    <row r="793" spans="1:2">
      <c r="A793" s="189"/>
      <c r="B793" s="189"/>
    </row>
    <row r="794" spans="1:2">
      <c r="A794" s="189"/>
      <c r="B794" s="189"/>
    </row>
    <row r="795" spans="1:2">
      <c r="A795" s="189"/>
      <c r="B795" s="189"/>
    </row>
    <row r="796" spans="1:2">
      <c r="A796" s="189"/>
      <c r="B796" s="189"/>
    </row>
    <row r="797" spans="1:2">
      <c r="A797" s="189"/>
      <c r="B797" s="189"/>
    </row>
    <row r="798" spans="1:2">
      <c r="A798" s="189"/>
      <c r="B798" s="189"/>
    </row>
    <row r="799" spans="1:2">
      <c r="A799" s="189"/>
      <c r="B799" s="189"/>
    </row>
    <row r="800" spans="1:2">
      <c r="A800" s="189"/>
      <c r="B800" s="189"/>
    </row>
    <row r="801" spans="1:2">
      <c r="A801" s="189"/>
      <c r="B801" s="189"/>
    </row>
    <row r="802" spans="1:2">
      <c r="A802" s="189"/>
      <c r="B802" s="189"/>
    </row>
    <row r="803" spans="1:2">
      <c r="A803" s="189"/>
      <c r="B803" s="189"/>
    </row>
    <row r="804" spans="1:2">
      <c r="A804" s="189"/>
      <c r="B804" s="189"/>
    </row>
    <row r="805" spans="1:2">
      <c r="A805" s="189"/>
      <c r="B805" s="189"/>
    </row>
    <row r="806" spans="1:2">
      <c r="A806" s="189"/>
      <c r="B806" s="189"/>
    </row>
    <row r="807" spans="1:2">
      <c r="A807" s="189"/>
      <c r="B807" s="189"/>
    </row>
    <row r="808" spans="1:2">
      <c r="A808" s="189"/>
      <c r="B808" s="189"/>
    </row>
    <row r="809" spans="1:2">
      <c r="A809" s="189"/>
      <c r="B809" s="189"/>
    </row>
    <row r="810" spans="1:2">
      <c r="A810" s="189"/>
      <c r="B810" s="189"/>
    </row>
    <row r="811" spans="1:2">
      <c r="A811" s="189"/>
      <c r="B811" s="189"/>
    </row>
    <row r="812" spans="1:2">
      <c r="A812" s="189"/>
      <c r="B812" s="189"/>
    </row>
    <row r="813" spans="1:2">
      <c r="A813" s="189"/>
      <c r="B813" s="189"/>
    </row>
    <row r="814" spans="1:2">
      <c r="A814" s="189"/>
      <c r="B814" s="189"/>
    </row>
    <row r="815" spans="1:2">
      <c r="A815" s="189"/>
      <c r="B815" s="189"/>
    </row>
    <row r="816" spans="1:2">
      <c r="A816" s="189"/>
      <c r="B816" s="189"/>
    </row>
    <row r="817" spans="1:2">
      <c r="A817" s="189"/>
      <c r="B817" s="189"/>
    </row>
    <row r="818" spans="1:2">
      <c r="A818" s="189"/>
      <c r="B818" s="189"/>
    </row>
    <row r="819" spans="1:2">
      <c r="A819" s="189"/>
      <c r="B819" s="189"/>
    </row>
    <row r="820" spans="1:2">
      <c r="A820" s="189"/>
      <c r="B820" s="189"/>
    </row>
    <row r="821" spans="1:2">
      <c r="A821" s="189"/>
      <c r="B821" s="189"/>
    </row>
    <row r="822" spans="1:2">
      <c r="A822" s="189"/>
      <c r="B822" s="189"/>
    </row>
    <row r="823" spans="1:2">
      <c r="A823" s="189"/>
      <c r="B823" s="189"/>
    </row>
    <row r="824" spans="1:2">
      <c r="A824" s="189"/>
      <c r="B824" s="189"/>
    </row>
    <row r="825" spans="1:2">
      <c r="A825" s="189"/>
      <c r="B825" s="189"/>
    </row>
    <row r="826" spans="1:2">
      <c r="A826" s="189"/>
      <c r="B826" s="189"/>
    </row>
    <row r="827" spans="1:2">
      <c r="A827" s="189"/>
      <c r="B827" s="189"/>
    </row>
    <row r="828" spans="1:2">
      <c r="A828" s="189"/>
      <c r="B828" s="189"/>
    </row>
    <row r="829" spans="1:2">
      <c r="A829" s="189"/>
      <c r="B829" s="189"/>
    </row>
    <row r="830" spans="1:2">
      <c r="A830" s="189"/>
      <c r="B830" s="189"/>
    </row>
    <row r="831" spans="1:2">
      <c r="A831" s="189"/>
      <c r="B831" s="189"/>
    </row>
    <row r="832" spans="1:2">
      <c r="A832" s="189"/>
      <c r="B832" s="189"/>
    </row>
    <row r="833" spans="1:2">
      <c r="A833" s="189"/>
      <c r="B833" s="189"/>
    </row>
    <row r="834" spans="1:2">
      <c r="A834" s="189"/>
      <c r="B834" s="189"/>
    </row>
    <row r="835" spans="1:2">
      <c r="A835" s="189"/>
      <c r="B835" s="189"/>
    </row>
    <row r="836" spans="1:2">
      <c r="A836" s="189"/>
      <c r="B836" s="189"/>
    </row>
    <row r="837" spans="1:2">
      <c r="A837" s="189"/>
      <c r="B837" s="189"/>
    </row>
    <row r="838" spans="1:2">
      <c r="A838" s="189"/>
      <c r="B838" s="189"/>
    </row>
    <row r="839" spans="1:2">
      <c r="A839" s="189"/>
      <c r="B839" s="189"/>
    </row>
    <row r="840" spans="1:2">
      <c r="A840" s="189"/>
      <c r="B840" s="189"/>
    </row>
    <row r="841" spans="1:2">
      <c r="A841" s="189"/>
      <c r="B841" s="189"/>
    </row>
    <row r="842" spans="1:2">
      <c r="A842" s="189"/>
      <c r="B842" s="189"/>
    </row>
    <row r="843" spans="1:2">
      <c r="A843" s="189"/>
      <c r="B843" s="189"/>
    </row>
    <row r="844" spans="1:2">
      <c r="A844" s="189"/>
      <c r="B844" s="189"/>
    </row>
    <row r="845" spans="1:2">
      <c r="A845" s="189"/>
      <c r="B845" s="189"/>
    </row>
    <row r="846" spans="1:2">
      <c r="A846" s="189"/>
      <c r="B846" s="189"/>
    </row>
    <row r="847" spans="1:2">
      <c r="A847" s="189"/>
      <c r="B847" s="189"/>
    </row>
    <row r="848" spans="1:2">
      <c r="A848" s="189"/>
      <c r="B848" s="189"/>
    </row>
    <row r="849" spans="1:2">
      <c r="A849" s="189"/>
      <c r="B849" s="189"/>
    </row>
    <row r="850" spans="1:2">
      <c r="A850" s="189"/>
      <c r="B850" s="189"/>
    </row>
    <row r="851" spans="1:2">
      <c r="A851" s="189"/>
      <c r="B851" s="189"/>
    </row>
    <row r="852" spans="1:2">
      <c r="A852" s="189"/>
      <c r="B852" s="189"/>
    </row>
    <row r="853" spans="1:2">
      <c r="A853" s="189"/>
      <c r="B853" s="189"/>
    </row>
    <row r="854" spans="1:2">
      <c r="A854" s="189"/>
      <c r="B854" s="189"/>
    </row>
    <row r="855" spans="1:2">
      <c r="A855" s="189"/>
      <c r="B855" s="189"/>
    </row>
    <row r="856" spans="1:2">
      <c r="A856" s="189"/>
      <c r="B856" s="189"/>
    </row>
    <row r="857" spans="1:2">
      <c r="A857" s="189"/>
      <c r="B857" s="189"/>
    </row>
    <row r="858" spans="1:2">
      <c r="A858" s="189"/>
      <c r="B858" s="189"/>
    </row>
    <row r="859" spans="1:2">
      <c r="A859" s="189"/>
      <c r="B859" s="189"/>
    </row>
    <row r="860" spans="1:2">
      <c r="A860" s="189"/>
      <c r="B860" s="189"/>
    </row>
    <row r="861" spans="1:2">
      <c r="A861" s="189"/>
      <c r="B861" s="189"/>
    </row>
    <row r="862" spans="1:2">
      <c r="A862" s="189"/>
      <c r="B862" s="189"/>
    </row>
    <row r="863" spans="1:2">
      <c r="A863" s="189"/>
      <c r="B863" s="189"/>
    </row>
    <row r="864" spans="1:2">
      <c r="A864" s="189"/>
      <c r="B864" s="189"/>
    </row>
    <row r="865" spans="1:2">
      <c r="A865" s="189"/>
      <c r="B865" s="189"/>
    </row>
    <row r="866" spans="1:2">
      <c r="A866" s="189"/>
      <c r="B866" s="189"/>
    </row>
    <row r="867" spans="1:2">
      <c r="A867" s="189"/>
      <c r="B867" s="189"/>
    </row>
    <row r="868" spans="1:2">
      <c r="A868" s="189"/>
      <c r="B868" s="189"/>
    </row>
    <row r="869" spans="1:2">
      <c r="A869" s="189"/>
      <c r="B869" s="189"/>
    </row>
    <row r="870" spans="1:2">
      <c r="A870" s="189"/>
      <c r="B870" s="189"/>
    </row>
    <row r="871" spans="1:2">
      <c r="A871" s="189"/>
      <c r="B871" s="189"/>
    </row>
    <row r="872" spans="1:2">
      <c r="A872" s="189"/>
      <c r="B872" s="189"/>
    </row>
    <row r="873" spans="1:2">
      <c r="A873" s="189"/>
      <c r="B873" s="189"/>
    </row>
    <row r="874" spans="1:2">
      <c r="A874" s="189"/>
      <c r="B874" s="189"/>
    </row>
    <row r="875" spans="1:2">
      <c r="A875" s="189"/>
      <c r="B875" s="189"/>
    </row>
    <row r="876" spans="1:2">
      <c r="A876" s="189"/>
      <c r="B876" s="189"/>
    </row>
    <row r="877" spans="1:2">
      <c r="A877" s="189"/>
      <c r="B877" s="189"/>
    </row>
    <row r="878" spans="1:2">
      <c r="A878" s="189"/>
      <c r="B878" s="189"/>
    </row>
    <row r="879" spans="1:2">
      <c r="A879" s="189"/>
      <c r="B879" s="189"/>
    </row>
    <row r="880" spans="1:2">
      <c r="A880" s="189"/>
      <c r="B880" s="189"/>
    </row>
    <row r="881" spans="1:2">
      <c r="A881" s="189"/>
      <c r="B881" s="189"/>
    </row>
    <row r="882" spans="1:2">
      <c r="A882" s="189"/>
      <c r="B882" s="189"/>
    </row>
    <row r="883" spans="1:2">
      <c r="A883" s="189"/>
      <c r="B883" s="189"/>
    </row>
    <row r="884" spans="1:2">
      <c r="A884" s="189"/>
      <c r="B884" s="189"/>
    </row>
    <row r="885" spans="1:2">
      <c r="A885" s="189"/>
      <c r="B885" s="189"/>
    </row>
    <row r="886" spans="1:2">
      <c r="A886" s="189"/>
      <c r="B886" s="189"/>
    </row>
    <row r="887" spans="1:2">
      <c r="A887" s="189"/>
      <c r="B887" s="189"/>
    </row>
    <row r="888" spans="1:2">
      <c r="A888" s="189"/>
      <c r="B888" s="189"/>
    </row>
    <row r="889" spans="1:2">
      <c r="A889" s="189"/>
      <c r="B889" s="189"/>
    </row>
    <row r="890" spans="1:2">
      <c r="A890" s="189"/>
      <c r="B890" s="189"/>
    </row>
    <row r="891" spans="1:2">
      <c r="A891" s="189"/>
      <c r="B891" s="189"/>
    </row>
    <row r="892" spans="1:2">
      <c r="A892" s="189"/>
      <c r="B892" s="189"/>
    </row>
    <row r="893" spans="1:2">
      <c r="A893" s="189"/>
      <c r="B893" s="189"/>
    </row>
    <row r="894" spans="1:2">
      <c r="A894" s="189"/>
      <c r="B894" s="189"/>
    </row>
    <row r="895" spans="1:2">
      <c r="A895" s="189"/>
      <c r="B895" s="189"/>
    </row>
    <row r="896" spans="1:2">
      <c r="A896" s="189"/>
      <c r="B896" s="189"/>
    </row>
    <row r="897" spans="1:2">
      <c r="A897" s="189"/>
      <c r="B897" s="189"/>
    </row>
    <row r="898" spans="1:2">
      <c r="A898" s="189"/>
      <c r="B898" s="189"/>
    </row>
    <row r="899" spans="1:2">
      <c r="A899" s="189"/>
      <c r="B899" s="189"/>
    </row>
    <row r="900" spans="1:2">
      <c r="A900" s="189"/>
      <c r="B900" s="189"/>
    </row>
    <row r="901" spans="1:2">
      <c r="A901" s="189"/>
      <c r="B901" s="189"/>
    </row>
    <row r="902" spans="1:2">
      <c r="A902" s="189"/>
      <c r="B902" s="189"/>
    </row>
    <row r="903" spans="1:2">
      <c r="A903" s="189"/>
      <c r="B903" s="189"/>
    </row>
    <row r="904" spans="1:2">
      <c r="A904" s="189"/>
      <c r="B904" s="189"/>
    </row>
    <row r="905" spans="1:2">
      <c r="A905" s="189"/>
      <c r="B905" s="189"/>
    </row>
    <row r="906" spans="1:2">
      <c r="A906" s="189"/>
      <c r="B906" s="189"/>
    </row>
    <row r="907" spans="1:2">
      <c r="A907" s="189"/>
      <c r="B907" s="189"/>
    </row>
    <row r="908" spans="1:2">
      <c r="A908" s="189"/>
      <c r="B908" s="189"/>
    </row>
    <row r="909" spans="1:2">
      <c r="A909" s="189"/>
      <c r="B909" s="189"/>
    </row>
    <row r="910" spans="1:2">
      <c r="A910" s="189"/>
      <c r="B910" s="189"/>
    </row>
    <row r="911" spans="1:2">
      <c r="A911" s="189"/>
      <c r="B911" s="189"/>
    </row>
    <row r="912" spans="1:2">
      <c r="A912" s="189"/>
      <c r="B912" s="189"/>
    </row>
    <row r="913" spans="1:2">
      <c r="A913" s="189"/>
      <c r="B913" s="189"/>
    </row>
    <row r="914" spans="1:2">
      <c r="A914" s="189"/>
      <c r="B914" s="189"/>
    </row>
    <row r="915" spans="1:2">
      <c r="A915" s="189"/>
      <c r="B915" s="189"/>
    </row>
    <row r="916" spans="1:2">
      <c r="A916" s="189"/>
      <c r="B916" s="189"/>
    </row>
    <row r="917" spans="1:2">
      <c r="A917" s="189"/>
      <c r="B917" s="189"/>
    </row>
    <row r="918" spans="1:2">
      <c r="A918" s="189"/>
      <c r="B918" s="189"/>
    </row>
    <row r="919" spans="1:2">
      <c r="A919" s="189"/>
      <c r="B919" s="189"/>
    </row>
    <row r="920" spans="1:2">
      <c r="A920" s="189"/>
      <c r="B920" s="189"/>
    </row>
    <row r="921" spans="1:2">
      <c r="A921" s="189"/>
      <c r="B921" s="189"/>
    </row>
    <row r="922" spans="1:2">
      <c r="A922" s="189"/>
      <c r="B922" s="189"/>
    </row>
    <row r="923" spans="1:2">
      <c r="A923" s="189"/>
      <c r="B923" s="189"/>
    </row>
    <row r="924" spans="1:2">
      <c r="A924" s="189"/>
      <c r="B924" s="189"/>
    </row>
    <row r="925" spans="1:2">
      <c r="A925" s="189"/>
      <c r="B925" s="189"/>
    </row>
    <row r="926" spans="1:2">
      <c r="A926" s="189"/>
      <c r="B926" s="189"/>
    </row>
    <row r="927" spans="1:2">
      <c r="A927" s="189"/>
      <c r="B927" s="189"/>
    </row>
    <row r="928" spans="1:2">
      <c r="A928" s="189"/>
      <c r="B928" s="189"/>
    </row>
    <row r="929" spans="1:2">
      <c r="A929" s="189"/>
      <c r="B929" s="189"/>
    </row>
    <row r="930" spans="1:2">
      <c r="A930" s="189"/>
      <c r="B930" s="189"/>
    </row>
    <row r="931" spans="1:2">
      <c r="A931" s="189"/>
      <c r="B931" s="189"/>
    </row>
    <row r="932" spans="1:2">
      <c r="A932" s="189"/>
      <c r="B932" s="189"/>
    </row>
    <row r="933" spans="1:2">
      <c r="A933" s="189"/>
      <c r="B933" s="189"/>
    </row>
    <row r="934" spans="1:2">
      <c r="A934" s="189"/>
      <c r="B934" s="189"/>
    </row>
    <row r="935" spans="1:2">
      <c r="A935" s="189"/>
      <c r="B935" s="189"/>
    </row>
    <row r="936" spans="1:2">
      <c r="A936" s="189"/>
      <c r="B936" s="189"/>
    </row>
    <row r="937" spans="1:2">
      <c r="A937" s="189"/>
      <c r="B937" s="189"/>
    </row>
    <row r="938" spans="1:2">
      <c r="A938" s="189"/>
      <c r="B938" s="189"/>
    </row>
    <row r="939" spans="1:2">
      <c r="A939" s="189"/>
      <c r="B939" s="189"/>
    </row>
    <row r="940" spans="1:2">
      <c r="A940" s="189"/>
      <c r="B940" s="189"/>
    </row>
    <row r="941" spans="1:2">
      <c r="A941" s="189"/>
      <c r="B941" s="189"/>
    </row>
    <row r="942" spans="1:2">
      <c r="A942" s="189"/>
      <c r="B942" s="189"/>
    </row>
    <row r="943" spans="1:2">
      <c r="A943" s="189"/>
      <c r="B943" s="189"/>
    </row>
    <row r="944" spans="1:2">
      <c r="A944" s="189"/>
      <c r="B944" s="189"/>
    </row>
    <row r="945" spans="1:2">
      <c r="A945" s="189"/>
      <c r="B945" s="189"/>
    </row>
    <row r="946" spans="1:2">
      <c r="A946" s="189"/>
      <c r="B946" s="189"/>
    </row>
    <row r="947" spans="1:2">
      <c r="A947" s="189"/>
      <c r="B947" s="189"/>
    </row>
    <row r="948" spans="1:2">
      <c r="A948" s="189"/>
      <c r="B948" s="189"/>
    </row>
    <row r="949" spans="1:2">
      <c r="A949" s="189"/>
      <c r="B949" s="189"/>
    </row>
    <row r="950" spans="1:2">
      <c r="A950" s="189"/>
      <c r="B950" s="189"/>
    </row>
    <row r="951" spans="1:2">
      <c r="A951" s="189"/>
      <c r="B951" s="189"/>
    </row>
    <row r="952" spans="1:2">
      <c r="A952" s="189"/>
      <c r="B952" s="189"/>
    </row>
    <row r="953" spans="1:2">
      <c r="A953" s="189"/>
      <c r="B953" s="189"/>
    </row>
    <row r="954" spans="1:2">
      <c r="A954" s="189"/>
      <c r="B954" s="189"/>
    </row>
    <row r="955" spans="1:2">
      <c r="A955" s="189"/>
      <c r="B955" s="189"/>
    </row>
    <row r="956" spans="1:2">
      <c r="A956" s="189"/>
      <c r="B956" s="189"/>
    </row>
    <row r="957" spans="1:2">
      <c r="A957" s="189"/>
      <c r="B957" s="189"/>
    </row>
    <row r="958" spans="1:2">
      <c r="A958" s="189"/>
      <c r="B958" s="189"/>
    </row>
    <row r="959" spans="1:2">
      <c r="A959" s="189"/>
      <c r="B959" s="189"/>
    </row>
    <row r="960" spans="1:2">
      <c r="A960" s="189"/>
      <c r="B960" s="189"/>
    </row>
    <row r="961" spans="1:2">
      <c r="A961" s="189"/>
      <c r="B961" s="189"/>
    </row>
    <row r="962" spans="1:2">
      <c r="A962" s="189"/>
      <c r="B962" s="189"/>
    </row>
    <row r="963" spans="1:2">
      <c r="A963" s="189"/>
      <c r="B963" s="189"/>
    </row>
    <row r="964" spans="1:2">
      <c r="A964" s="189"/>
      <c r="B964" s="189"/>
    </row>
    <row r="965" spans="1:2">
      <c r="A965" s="189"/>
      <c r="B965" s="189"/>
    </row>
    <row r="966" spans="1:2">
      <c r="A966" s="189"/>
      <c r="B966" s="189"/>
    </row>
    <row r="967" spans="1:2">
      <c r="A967" s="189"/>
      <c r="B967" s="189"/>
    </row>
    <row r="968" spans="1:2">
      <c r="A968" s="189"/>
      <c r="B968" s="189"/>
    </row>
    <row r="969" spans="1:2">
      <c r="A969" s="189"/>
      <c r="B969" s="189"/>
    </row>
    <row r="970" spans="1:2">
      <c r="A970" s="189"/>
      <c r="B970" s="189"/>
    </row>
    <row r="971" spans="1:2">
      <c r="A971" s="189"/>
      <c r="B971" s="189"/>
    </row>
    <row r="972" spans="1:2">
      <c r="A972" s="189"/>
      <c r="B972" s="189"/>
    </row>
    <row r="973" spans="1:2">
      <c r="A973" s="189"/>
      <c r="B973" s="189"/>
    </row>
    <row r="974" spans="1:2">
      <c r="A974" s="189"/>
      <c r="B974" s="189"/>
    </row>
    <row r="975" spans="1:2">
      <c r="A975" s="189"/>
      <c r="B975" s="189"/>
    </row>
    <row r="976" spans="1:2">
      <c r="A976" s="189"/>
      <c r="B976" s="189"/>
    </row>
    <row r="977" spans="1:2">
      <c r="A977" s="189"/>
      <c r="B977" s="189"/>
    </row>
    <row r="978" spans="1:2">
      <c r="A978" s="189"/>
      <c r="B978" s="189"/>
    </row>
    <row r="979" spans="1:2">
      <c r="A979" s="189"/>
      <c r="B979" s="189"/>
    </row>
    <row r="980" spans="1:2">
      <c r="A980" s="189"/>
      <c r="B980" s="189"/>
    </row>
    <row r="981" spans="1:2">
      <c r="A981" s="189"/>
      <c r="B981" s="189"/>
    </row>
    <row r="982" spans="1:2">
      <c r="A982" s="189"/>
      <c r="B982" s="189"/>
    </row>
    <row r="983" spans="1:2">
      <c r="A983" s="189"/>
      <c r="B983" s="189"/>
    </row>
    <row r="984" spans="1:2">
      <c r="A984" s="189"/>
      <c r="B984" s="189"/>
    </row>
    <row r="985" spans="1:2">
      <c r="A985" s="189"/>
      <c r="B985" s="189"/>
    </row>
    <row r="986" spans="1:2">
      <c r="A986" s="189"/>
      <c r="B986" s="189"/>
    </row>
    <row r="987" spans="1:2">
      <c r="A987" s="189"/>
      <c r="B987" s="189"/>
    </row>
    <row r="988" spans="1:2">
      <c r="A988" s="189"/>
      <c r="B988" s="189"/>
    </row>
    <row r="989" spans="1:2">
      <c r="A989" s="189"/>
      <c r="B989" s="189"/>
    </row>
    <row r="990" spans="1:2">
      <c r="A990" s="189"/>
      <c r="B990" s="189"/>
    </row>
    <row r="991" spans="1:2">
      <c r="A991" s="189"/>
      <c r="B991" s="189"/>
    </row>
    <row r="992" spans="1:2">
      <c r="A992" s="189"/>
      <c r="B992" s="189"/>
    </row>
    <row r="993" spans="1:2">
      <c r="A993" s="189"/>
      <c r="B993" s="189"/>
    </row>
    <row r="994" spans="1:2">
      <c r="A994" s="189"/>
      <c r="B994" s="189"/>
    </row>
    <row r="995" spans="1:2">
      <c r="A995" s="189"/>
      <c r="B995" s="189"/>
    </row>
    <row r="996" spans="1:2">
      <c r="A996" s="189"/>
      <c r="B996" s="189"/>
    </row>
    <row r="997" spans="1:2">
      <c r="A997" s="189"/>
      <c r="B997" s="189"/>
    </row>
    <row r="998" spans="1:2">
      <c r="A998" s="189"/>
      <c r="B998" s="189"/>
    </row>
    <row r="999" spans="1:2">
      <c r="A999" s="189"/>
      <c r="B999" s="189"/>
    </row>
    <row r="1000" spans="1:2">
      <c r="A1000" s="189"/>
      <c r="B1000" s="189"/>
    </row>
    <row r="1001" spans="1:2">
      <c r="A1001" s="189"/>
      <c r="B1001" s="189"/>
    </row>
    <row r="1002" spans="1:2">
      <c r="A1002" s="189"/>
      <c r="B1002" s="189"/>
    </row>
    <row r="1003" spans="1:2">
      <c r="A1003" s="189"/>
      <c r="B1003" s="189"/>
    </row>
    <row r="1004" spans="1:2">
      <c r="A1004" s="189"/>
      <c r="B1004" s="189"/>
    </row>
    <row r="1005" spans="1:2">
      <c r="A1005" s="189"/>
      <c r="B1005" s="189"/>
    </row>
    <row r="1006" spans="1:2">
      <c r="A1006" s="189"/>
      <c r="B1006" s="189"/>
    </row>
    <row r="1007" spans="1:2">
      <c r="A1007" s="189"/>
      <c r="B1007" s="189"/>
    </row>
    <row r="1008" spans="1:2">
      <c r="A1008" s="189"/>
      <c r="B1008" s="189"/>
    </row>
    <row r="1009" spans="1:2">
      <c r="A1009" s="189"/>
      <c r="B1009" s="189"/>
    </row>
    <row r="1010" spans="1:2">
      <c r="A1010" s="189"/>
      <c r="B1010" s="189"/>
    </row>
    <row r="1011" spans="1:2">
      <c r="A1011" s="189"/>
      <c r="B1011" s="189"/>
    </row>
    <row r="1012" spans="1:2">
      <c r="A1012" s="189"/>
      <c r="B1012" s="189"/>
    </row>
    <row r="1013" spans="1:2">
      <c r="A1013" s="189"/>
      <c r="B1013" s="189"/>
    </row>
    <row r="1014" spans="1:2">
      <c r="A1014" s="189"/>
      <c r="B1014" s="189"/>
    </row>
    <row r="1015" spans="1:2">
      <c r="A1015" s="189"/>
      <c r="B1015" s="189"/>
    </row>
    <row r="1016" spans="1:2">
      <c r="A1016" s="189"/>
      <c r="B1016" s="189"/>
    </row>
    <row r="1017" spans="1:2">
      <c r="A1017" s="189"/>
      <c r="B1017" s="189"/>
    </row>
    <row r="1018" spans="1:2">
      <c r="A1018" s="189"/>
      <c r="B1018" s="189"/>
    </row>
    <row r="1019" spans="1:2">
      <c r="A1019" s="189"/>
      <c r="B1019" s="189"/>
    </row>
    <row r="1020" spans="1:2">
      <c r="A1020" s="189"/>
      <c r="B1020" s="189"/>
    </row>
    <row r="1021" spans="1:2">
      <c r="A1021" s="189"/>
      <c r="B1021" s="189"/>
    </row>
    <row r="1022" spans="1:2">
      <c r="A1022" s="189"/>
      <c r="B1022" s="189"/>
    </row>
    <row r="1023" spans="1:2">
      <c r="A1023" s="189"/>
      <c r="B1023" s="189"/>
    </row>
    <row r="1024" spans="1:2">
      <c r="A1024" s="189"/>
      <c r="B1024" s="189"/>
    </row>
    <row r="1025" spans="1:2">
      <c r="A1025" s="189"/>
      <c r="B1025" s="189"/>
    </row>
    <row r="1026" spans="1:2">
      <c r="A1026" s="189"/>
      <c r="B1026" s="189"/>
    </row>
    <row r="1027" spans="1:2">
      <c r="A1027" s="189"/>
      <c r="B1027" s="189"/>
    </row>
    <row r="1028" spans="1:2">
      <c r="A1028" s="189"/>
      <c r="B1028" s="189"/>
    </row>
    <row r="1029" spans="1:2">
      <c r="A1029" s="189"/>
      <c r="B1029" s="189"/>
    </row>
    <row r="1030" spans="1:2">
      <c r="A1030" s="189"/>
      <c r="B1030" s="189"/>
    </row>
    <row r="1031" spans="1:2">
      <c r="A1031" s="189"/>
      <c r="B1031" s="189"/>
    </row>
    <row r="1032" spans="1:2">
      <c r="A1032" s="189"/>
      <c r="B1032" s="189"/>
    </row>
    <row r="1033" spans="1:2">
      <c r="A1033" s="189"/>
      <c r="B1033" s="189"/>
    </row>
    <row r="1034" spans="1:2">
      <c r="A1034" s="189"/>
      <c r="B1034" s="189"/>
    </row>
    <row r="1035" spans="1:2">
      <c r="A1035" s="189"/>
      <c r="B1035" s="189"/>
    </row>
    <row r="1036" spans="1:2">
      <c r="A1036" s="189"/>
      <c r="B1036" s="189"/>
    </row>
    <row r="1037" spans="1:2">
      <c r="A1037" s="189"/>
      <c r="B1037" s="189"/>
    </row>
    <row r="1038" spans="1:2">
      <c r="A1038" s="189"/>
      <c r="B1038" s="189"/>
    </row>
    <row r="1039" spans="1:2">
      <c r="A1039" s="189"/>
      <c r="B1039" s="189"/>
    </row>
    <row r="1040" spans="1:2">
      <c r="A1040" s="189"/>
      <c r="B1040" s="189"/>
    </row>
    <row r="1041" spans="1:2">
      <c r="A1041" s="189"/>
      <c r="B1041" s="189"/>
    </row>
    <row r="1042" spans="1:2">
      <c r="A1042" s="189"/>
      <c r="B1042" s="189"/>
    </row>
    <row r="1043" spans="1:2">
      <c r="A1043" s="189"/>
      <c r="B1043" s="189"/>
    </row>
    <row r="1044" spans="1:2">
      <c r="A1044" s="189"/>
      <c r="B1044" s="189"/>
    </row>
    <row r="1045" spans="1:2">
      <c r="A1045" s="189"/>
      <c r="B1045" s="189"/>
    </row>
    <row r="1046" spans="1:2">
      <c r="A1046" s="189"/>
      <c r="B1046" s="189"/>
    </row>
    <row r="1047" spans="1:2">
      <c r="A1047" s="189"/>
      <c r="B1047" s="189"/>
    </row>
    <row r="1048" spans="1:2">
      <c r="A1048" s="189"/>
      <c r="B1048" s="189"/>
    </row>
    <row r="1049" spans="1:2">
      <c r="A1049" s="189"/>
      <c r="B1049" s="189"/>
    </row>
    <row r="1050" spans="1:2">
      <c r="A1050" s="189"/>
      <c r="B1050" s="189"/>
    </row>
    <row r="1051" spans="1:2">
      <c r="A1051" s="189"/>
      <c r="B1051" s="189"/>
    </row>
    <row r="1052" spans="1:2">
      <c r="A1052" s="189"/>
      <c r="B1052" s="189"/>
    </row>
    <row r="1053" spans="1:2">
      <c r="A1053" s="189"/>
      <c r="B1053" s="189"/>
    </row>
    <row r="1054" spans="1:2">
      <c r="A1054" s="189"/>
      <c r="B1054" s="189"/>
    </row>
    <row r="1055" spans="1:2">
      <c r="A1055" s="189"/>
      <c r="B1055" s="189"/>
    </row>
    <row r="1056" spans="1:2">
      <c r="A1056" s="189"/>
      <c r="B1056" s="189"/>
    </row>
    <row r="1057" spans="1:2">
      <c r="A1057" s="189"/>
      <c r="B1057" s="189"/>
    </row>
    <row r="1058" spans="1:2">
      <c r="A1058" s="189"/>
      <c r="B1058" s="189"/>
    </row>
    <row r="1059" spans="1:2">
      <c r="A1059" s="189"/>
      <c r="B1059" s="189"/>
    </row>
    <row r="1060" spans="1:2">
      <c r="A1060" s="189"/>
      <c r="B1060" s="189"/>
    </row>
    <row r="1061" spans="1:2">
      <c r="A1061" s="189"/>
      <c r="B1061" s="189"/>
    </row>
    <row r="1062" spans="1:2">
      <c r="A1062" s="189"/>
      <c r="B1062" s="189"/>
    </row>
    <row r="1063" spans="1:2">
      <c r="A1063" s="189"/>
      <c r="B1063" s="189"/>
    </row>
    <row r="1064" spans="1:2">
      <c r="A1064" s="189"/>
      <c r="B1064" s="189"/>
    </row>
    <row r="1065" spans="1:2">
      <c r="A1065" s="189"/>
      <c r="B1065" s="189"/>
    </row>
    <row r="1066" spans="1:2">
      <c r="A1066" s="189"/>
      <c r="B1066" s="189"/>
    </row>
    <row r="1067" spans="1:2">
      <c r="A1067" s="189"/>
      <c r="B1067" s="189"/>
    </row>
    <row r="1068" spans="1:2">
      <c r="A1068" s="189"/>
      <c r="B1068" s="189"/>
    </row>
    <row r="1069" spans="1:2">
      <c r="A1069" s="189"/>
      <c r="B1069" s="189"/>
    </row>
    <row r="1070" spans="1:2">
      <c r="A1070" s="189"/>
      <c r="B1070" s="189"/>
    </row>
    <row r="1071" spans="1:2">
      <c r="A1071" s="189"/>
      <c r="B1071" s="189"/>
    </row>
    <row r="1072" spans="1:2">
      <c r="A1072" s="189"/>
      <c r="B1072" s="189"/>
    </row>
    <row r="1073" spans="1:2">
      <c r="A1073" s="189"/>
      <c r="B1073" s="189"/>
    </row>
    <row r="1074" spans="1:2">
      <c r="A1074" s="189"/>
      <c r="B1074" s="189"/>
    </row>
    <row r="1075" spans="1:2">
      <c r="A1075" s="189"/>
      <c r="B1075" s="189"/>
    </row>
    <row r="1076" spans="1:2">
      <c r="A1076" s="189"/>
      <c r="B1076" s="189"/>
    </row>
    <row r="1077" spans="1:2">
      <c r="A1077" s="189"/>
      <c r="B1077" s="189"/>
    </row>
    <row r="1078" spans="1:2">
      <c r="A1078" s="189"/>
      <c r="B1078" s="189"/>
    </row>
    <row r="1079" spans="1:2">
      <c r="A1079" s="189"/>
      <c r="B1079" s="189"/>
    </row>
    <row r="1080" spans="1:2">
      <c r="A1080" s="189"/>
      <c r="B1080" s="189"/>
    </row>
    <row r="1081" spans="1:2">
      <c r="A1081" s="189"/>
      <c r="B1081" s="189"/>
    </row>
    <row r="1082" spans="1:2">
      <c r="A1082" s="189"/>
      <c r="B1082" s="189"/>
    </row>
    <row r="1083" spans="1:2">
      <c r="A1083" s="189"/>
      <c r="B1083" s="189"/>
    </row>
    <row r="1084" spans="1:2">
      <c r="A1084" s="189"/>
      <c r="B1084" s="189"/>
    </row>
    <row r="1085" spans="1:2">
      <c r="A1085" s="189"/>
      <c r="B1085" s="189"/>
    </row>
    <row r="1086" spans="1:2">
      <c r="A1086" s="189"/>
      <c r="B1086" s="189"/>
    </row>
    <row r="1087" spans="1:2">
      <c r="A1087" s="189"/>
      <c r="B1087" s="189"/>
    </row>
    <row r="1088" spans="1:2">
      <c r="A1088" s="189"/>
      <c r="B1088" s="189"/>
    </row>
    <row r="1089" spans="1:2">
      <c r="A1089" s="189"/>
      <c r="B1089" s="189"/>
    </row>
    <row r="1090" spans="1:2">
      <c r="A1090" s="189"/>
      <c r="B1090" s="189"/>
    </row>
    <row r="1091" spans="1:2">
      <c r="A1091" s="189"/>
      <c r="B1091" s="189"/>
    </row>
    <row r="1092" spans="1:2">
      <c r="A1092" s="189"/>
      <c r="B1092" s="189"/>
    </row>
    <row r="1093" spans="1:2">
      <c r="A1093" s="189"/>
      <c r="B1093" s="189"/>
    </row>
    <row r="1094" spans="1:2">
      <c r="A1094" s="189"/>
      <c r="B1094" s="189"/>
    </row>
    <row r="1095" spans="1:2">
      <c r="A1095" s="189"/>
      <c r="B1095" s="189"/>
    </row>
    <row r="1096" spans="1:2">
      <c r="A1096" s="189"/>
      <c r="B1096" s="189"/>
    </row>
    <row r="1097" spans="1:2">
      <c r="A1097" s="189"/>
      <c r="B1097" s="189"/>
    </row>
    <row r="1098" spans="1:2">
      <c r="A1098" s="189"/>
      <c r="B1098" s="189"/>
    </row>
    <row r="1099" spans="1:2">
      <c r="A1099" s="189"/>
      <c r="B1099" s="189"/>
    </row>
    <row r="1100" spans="1:2">
      <c r="A1100" s="189"/>
      <c r="B1100" s="189"/>
    </row>
    <row r="1101" spans="1:2">
      <c r="A1101" s="189"/>
      <c r="B1101" s="189"/>
    </row>
    <row r="1102" spans="1:2">
      <c r="A1102" s="189"/>
      <c r="B1102" s="189"/>
    </row>
    <row r="1103" spans="1:2">
      <c r="A1103" s="189"/>
      <c r="B1103" s="189"/>
    </row>
    <row r="1104" spans="1:2">
      <c r="A1104" s="189"/>
      <c r="B1104" s="189"/>
    </row>
    <row r="1105" spans="1:2">
      <c r="A1105" s="189"/>
      <c r="B1105" s="189"/>
    </row>
    <row r="1106" spans="1:2">
      <c r="A1106" s="189"/>
      <c r="B1106" s="189"/>
    </row>
    <row r="1107" spans="1:2">
      <c r="A1107" s="189"/>
      <c r="B1107" s="189"/>
    </row>
    <row r="1108" spans="1:2">
      <c r="A1108" s="189"/>
      <c r="B1108" s="189"/>
    </row>
    <row r="1109" spans="1:2">
      <c r="A1109" s="189"/>
      <c r="B1109" s="189"/>
    </row>
    <row r="1110" spans="1:2">
      <c r="A1110" s="189"/>
      <c r="B1110" s="189"/>
    </row>
    <row r="1111" spans="1:2">
      <c r="A1111" s="189"/>
      <c r="B1111" s="189"/>
    </row>
    <row r="1112" spans="1:2">
      <c r="A1112" s="189"/>
      <c r="B1112" s="189"/>
    </row>
    <row r="1113" spans="1:2">
      <c r="A1113" s="189"/>
      <c r="B1113" s="189"/>
    </row>
    <row r="1114" spans="1:2">
      <c r="A1114" s="189"/>
      <c r="B1114" s="189"/>
    </row>
    <row r="1115" spans="1:2">
      <c r="A1115" s="189"/>
      <c r="B1115" s="189"/>
    </row>
    <row r="1116" spans="1:2">
      <c r="A1116" s="189"/>
      <c r="B1116" s="189"/>
    </row>
    <row r="1117" spans="1:2">
      <c r="A1117" s="189"/>
      <c r="B1117" s="189"/>
    </row>
    <row r="1118" spans="1:2">
      <c r="A1118" s="189"/>
      <c r="B1118" s="189"/>
    </row>
    <row r="1119" spans="1:2">
      <c r="A1119" s="189"/>
      <c r="B1119" s="189"/>
    </row>
    <row r="1120" spans="1:2">
      <c r="A1120" s="189"/>
      <c r="B1120" s="189"/>
    </row>
    <row r="1121" spans="1:2">
      <c r="A1121" s="189"/>
      <c r="B1121" s="189"/>
    </row>
    <row r="1122" spans="1:2">
      <c r="A1122" s="189"/>
      <c r="B1122" s="189"/>
    </row>
    <row r="1123" spans="1:2">
      <c r="A1123" s="189"/>
      <c r="B1123" s="189"/>
    </row>
    <row r="1124" spans="1:2">
      <c r="A1124" s="189"/>
      <c r="B1124" s="189"/>
    </row>
    <row r="1125" spans="1:2">
      <c r="A1125" s="189"/>
      <c r="B1125" s="189"/>
    </row>
    <row r="1126" spans="1:2">
      <c r="A1126" s="189"/>
      <c r="B1126" s="189"/>
    </row>
    <row r="1127" spans="1:2">
      <c r="A1127" s="189"/>
      <c r="B1127" s="189"/>
    </row>
    <row r="1128" spans="1:2">
      <c r="A1128" s="189"/>
      <c r="B1128" s="189"/>
    </row>
    <row r="1129" spans="1:2">
      <c r="A1129" s="189"/>
      <c r="B1129" s="189"/>
    </row>
    <row r="1130" spans="1:2">
      <c r="A1130" s="189"/>
      <c r="B1130" s="189"/>
    </row>
    <row r="1131" spans="1:2">
      <c r="A1131" s="189"/>
      <c r="B1131" s="189"/>
    </row>
    <row r="1132" spans="1:2">
      <c r="A1132" s="189"/>
      <c r="B1132" s="189"/>
    </row>
    <row r="1133" spans="1:2">
      <c r="A1133" s="189"/>
      <c r="B1133" s="189"/>
    </row>
    <row r="1134" spans="1:2">
      <c r="A1134" s="189"/>
      <c r="B1134" s="189"/>
    </row>
    <row r="1135" spans="1:2">
      <c r="A1135" s="189"/>
      <c r="B1135" s="189"/>
    </row>
    <row r="1136" spans="1:2">
      <c r="A1136" s="189"/>
      <c r="B1136" s="189"/>
    </row>
    <row r="1137" spans="1:2">
      <c r="A1137" s="189"/>
      <c r="B1137" s="189"/>
    </row>
    <row r="1138" spans="1:2">
      <c r="A1138" s="189"/>
      <c r="B1138" s="189"/>
    </row>
    <row r="1139" spans="1:2">
      <c r="A1139" s="189"/>
      <c r="B1139" s="189"/>
    </row>
    <row r="1140" spans="1:2">
      <c r="A1140" s="189"/>
      <c r="B1140" s="189"/>
    </row>
    <row r="1141" spans="1:2">
      <c r="A1141" s="189"/>
      <c r="B1141" s="189"/>
    </row>
    <row r="1142" spans="1:2">
      <c r="A1142" s="189"/>
      <c r="B1142" s="189"/>
    </row>
    <row r="1143" spans="1:2">
      <c r="A1143" s="189"/>
      <c r="B1143" s="189"/>
    </row>
    <row r="1144" spans="1:2">
      <c r="A1144" s="189"/>
      <c r="B1144" s="189"/>
    </row>
    <row r="1145" spans="1:2">
      <c r="A1145" s="189"/>
      <c r="B1145" s="189"/>
    </row>
    <row r="1146" spans="1:2">
      <c r="A1146" s="189"/>
      <c r="B1146" s="189"/>
    </row>
    <row r="1147" spans="1:2">
      <c r="A1147" s="189"/>
      <c r="B1147" s="189"/>
    </row>
    <row r="1148" spans="1:2">
      <c r="A1148" s="189"/>
      <c r="B1148" s="189"/>
    </row>
    <row r="1149" spans="1:2">
      <c r="A1149" s="189"/>
      <c r="B1149" s="189"/>
    </row>
    <row r="1150" spans="1:2">
      <c r="A1150" s="189"/>
      <c r="B1150" s="189"/>
    </row>
    <row r="1151" spans="1:2">
      <c r="A1151" s="189"/>
      <c r="B1151" s="189"/>
    </row>
    <row r="1152" spans="1:2">
      <c r="A1152" s="189"/>
      <c r="B1152" s="189"/>
    </row>
    <row r="1153" spans="1:2">
      <c r="A1153" s="189"/>
      <c r="B1153" s="189"/>
    </row>
    <row r="1154" spans="1:2">
      <c r="A1154" s="189"/>
      <c r="B1154" s="189"/>
    </row>
    <row r="1155" spans="1:2">
      <c r="A1155" s="189"/>
      <c r="B1155" s="189"/>
    </row>
    <row r="1156" spans="1:2">
      <c r="A1156" s="189"/>
      <c r="B1156" s="189"/>
    </row>
    <row r="1157" spans="1:2">
      <c r="A1157" s="189"/>
      <c r="B1157" s="189"/>
    </row>
    <row r="1158" spans="1:2">
      <c r="A1158" s="189"/>
      <c r="B1158" s="189"/>
    </row>
    <row r="1159" spans="1:2">
      <c r="A1159" s="189"/>
      <c r="B1159" s="189"/>
    </row>
    <row r="1160" spans="1:2">
      <c r="A1160" s="189"/>
      <c r="B1160" s="189"/>
    </row>
    <row r="1161" spans="1:2">
      <c r="A1161" s="189"/>
      <c r="B1161" s="189"/>
    </row>
    <row r="1162" spans="1:2">
      <c r="A1162" s="189"/>
      <c r="B1162" s="189"/>
    </row>
    <row r="1163" spans="1:2">
      <c r="A1163" s="189"/>
      <c r="B1163" s="189"/>
    </row>
    <row r="1164" spans="1:2">
      <c r="A1164" s="189"/>
      <c r="B1164" s="189"/>
    </row>
  </sheetData>
  <sheetProtection selectLockedCells="1"/>
  <dataConsolidate/>
  <mergeCells count="112">
    <mergeCell ref="K2:M3"/>
    <mergeCell ref="D2:F3"/>
    <mergeCell ref="M4:O4"/>
    <mergeCell ref="M5:O5"/>
    <mergeCell ref="M6:O6"/>
    <mergeCell ref="G2:J3"/>
    <mergeCell ref="N2:T3"/>
    <mergeCell ref="C5:D5"/>
    <mergeCell ref="E4:F4"/>
    <mergeCell ref="E5:F5"/>
    <mergeCell ref="A2:C3"/>
    <mergeCell ref="P7:T7"/>
    <mergeCell ref="B6:F7"/>
    <mergeCell ref="P4:T4"/>
    <mergeCell ref="G4:K4"/>
    <mergeCell ref="G5:K5"/>
    <mergeCell ref="G6:K6"/>
    <mergeCell ref="G7:K7"/>
    <mergeCell ref="M7:O7"/>
    <mergeCell ref="C4:D4"/>
    <mergeCell ref="R17:X17"/>
    <mergeCell ref="M15:O15"/>
    <mergeCell ref="N9:O9"/>
    <mergeCell ref="N10:O10"/>
    <mergeCell ref="K10:M10"/>
    <mergeCell ref="J13:K13"/>
    <mergeCell ref="I15:J15"/>
    <mergeCell ref="K17:L17"/>
    <mergeCell ref="M17:N17"/>
    <mergeCell ref="O17:P17"/>
    <mergeCell ref="P5:T5"/>
    <mergeCell ref="P6:T6"/>
    <mergeCell ref="I16:J16"/>
    <mergeCell ref="K16:L16"/>
    <mergeCell ref="K9:M9"/>
    <mergeCell ref="E14:G14"/>
    <mergeCell ref="E15:G15"/>
    <mergeCell ref="G16:H16"/>
    <mergeCell ref="M14:O14"/>
    <mergeCell ref="R13:S13"/>
    <mergeCell ref="T13:X13"/>
    <mergeCell ref="O16:P16"/>
    <mergeCell ref="M16:N16"/>
    <mergeCell ref="S14:T14"/>
    <mergeCell ref="V14:W14"/>
    <mergeCell ref="A44:D44"/>
    <mergeCell ref="F44:G44"/>
    <mergeCell ref="J38:L38"/>
    <mergeCell ref="A28:B28"/>
    <mergeCell ref="C16:D16"/>
    <mergeCell ref="A22:B22"/>
    <mergeCell ref="A23:B23"/>
    <mergeCell ref="A24:B24"/>
    <mergeCell ref="A25:B25"/>
    <mergeCell ref="A20:B20"/>
    <mergeCell ref="A21:B21"/>
    <mergeCell ref="A30:P30"/>
    <mergeCell ref="I29:K29"/>
    <mergeCell ref="F29:G29"/>
    <mergeCell ref="M29:O29"/>
    <mergeCell ref="J36:L36"/>
    <mergeCell ref="A35:H35"/>
    <mergeCell ref="A36:H36"/>
    <mergeCell ref="A31:P31"/>
    <mergeCell ref="A32:P32"/>
    <mergeCell ref="N36:O36"/>
    <mergeCell ref="N38:P38"/>
    <mergeCell ref="N40:O40"/>
    <mergeCell ref="A34:H34"/>
    <mergeCell ref="A37:H37"/>
    <mergeCell ref="A38:H38"/>
    <mergeCell ref="A39:H39"/>
    <mergeCell ref="P9:R9"/>
    <mergeCell ref="P10:R10"/>
    <mergeCell ref="T20:V20"/>
    <mergeCell ref="T21:V21"/>
    <mergeCell ref="A27:B27"/>
    <mergeCell ref="A19:B19"/>
    <mergeCell ref="A17:B17"/>
    <mergeCell ref="A18:B18"/>
    <mergeCell ref="A26:B26"/>
    <mergeCell ref="C17:D17"/>
    <mergeCell ref="T33:X33"/>
    <mergeCell ref="Y42:Y43"/>
    <mergeCell ref="I17:J17"/>
    <mergeCell ref="F13:G13"/>
    <mergeCell ref="C13:E13"/>
    <mergeCell ref="I14:J14"/>
    <mergeCell ref="E16:F16"/>
    <mergeCell ref="E17:F17"/>
    <mergeCell ref="G17:H17"/>
    <mergeCell ref="J40:L40"/>
    <mergeCell ref="T26:V26"/>
    <mergeCell ref="T27:V27"/>
    <mergeCell ref="T28:V28"/>
    <mergeCell ref="Y44:Y45"/>
    <mergeCell ref="Y32:Y33"/>
    <mergeCell ref="Y34:Y35"/>
    <mergeCell ref="U31:X31"/>
    <mergeCell ref="Y36:Y37"/>
    <mergeCell ref="R37:X37"/>
    <mergeCell ref="Y38:Y40"/>
    <mergeCell ref="R30:W30"/>
    <mergeCell ref="U29:V29"/>
    <mergeCell ref="T25:V25"/>
    <mergeCell ref="T18:V18"/>
    <mergeCell ref="T19:V19"/>
    <mergeCell ref="V15:W15"/>
    <mergeCell ref="R29:T29"/>
    <mergeCell ref="T22:V22"/>
    <mergeCell ref="T23:V23"/>
    <mergeCell ref="T24:V24"/>
  </mergeCells>
  <phoneticPr fontId="10" type="noConversion"/>
  <dataValidations xWindow="869" yWindow="470" count="12">
    <dataValidation type="list" allowBlank="1" showInputMessage="1" showErrorMessage="1" sqref="P7">
      <formula1>$N$50:$N$60</formula1>
    </dataValidation>
    <dataValidation type="list" allowBlank="1" showInputMessage="1" showErrorMessage="1" sqref="X14">
      <formula1>"RN-Rental,TTR-Trainee Travel"</formula1>
    </dataValidation>
    <dataValidation type="list" allowBlank="1" showInputMessage="1" showErrorMessage="1" sqref="X15">
      <formula1>"OT-Other,TR-Train Fare,TTR-Trainee Travel"</formula1>
    </dataValidation>
    <dataValidation type="list" allowBlank="1" showInputMessage="1" showErrorMessage="1" promptTitle="P=Personal,C=courtesy" sqref="F13">
      <formula1>"P,C"</formula1>
    </dataValidation>
    <dataValidation type="list" allowBlank="1" showInputMessage="1" showErrorMessage="1" sqref="W19:W28 H9:H10 W9:W10">
      <formula1>"C,W"</formula1>
    </dataValidation>
    <dataValidation type="list" allowBlank="1" showInputMessage="1" showErrorMessage="1" sqref="E14:G14">
      <formula1>"REG-Registration, TTR=Trainee Travel"</formula1>
    </dataValidation>
    <dataValidation type="list" allowBlank="1" showInputMessage="1" showErrorMessage="1" prompt="Personal 2024 = .67_x000a_Personal 2023 = .655_x000a__x000a__x000a__x000a__x000a__x000a__x000a__x000a__x000a__x000a__x000a__x000a__x000a__x000a__x000a_" sqref="R13:S13">
      <formula1>".67, .655, "</formula1>
    </dataValidation>
    <dataValidation type="list" allowBlank="1" showInputMessage="1" showErrorMessage="1" sqref="M14:O14">
      <formula1>"AR-Air,TTR-Trainee Travel"</formula1>
    </dataValidation>
    <dataValidation type="list" allowBlank="1" showInputMessage="1" showErrorMessage="1" sqref="E15:G15">
      <formula1>"PK-Parking,TTR-Trainee Travel"</formula1>
    </dataValidation>
    <dataValidation type="list" allowBlank="1" showInputMessage="1" showErrorMessage="1" sqref="M15:O15">
      <formula1>"TX-Taxi,TTR-Trainee Travel"</formula1>
    </dataValidation>
    <dataValidation type="list" showInputMessage="1" showErrorMessage="1" sqref="A19:B28">
      <formula1>$A$52:$A$73</formula1>
    </dataValidation>
    <dataValidation type="list" allowBlank="1" showInputMessage="1" showErrorMessage="1" sqref="J9:J10 Y9:Y10 X19:X28">
      <formula1>$T$50:$T$65</formula1>
    </dataValidation>
  </dataValidations>
  <pageMargins left="0.15" right="0.15" top="0.15" bottom="0.15" header="0.15" footer="0.15"/>
  <pageSetup scale="73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11"/>
  <sheetViews>
    <sheetView zoomScaleNormal="100" workbookViewId="0">
      <selection activeCell="C9" sqref="C9:D9"/>
    </sheetView>
  </sheetViews>
  <sheetFormatPr defaultRowHeight="12.75"/>
  <cols>
    <col min="1" max="1" width="13.28515625" style="2" customWidth="1"/>
    <col min="2" max="2" width="13.85546875" style="2" customWidth="1"/>
    <col min="3" max="3" width="4.28515625" style="2" customWidth="1"/>
    <col min="4" max="4" width="9.28515625" style="2" customWidth="1"/>
    <col min="5" max="5" width="5.7109375" style="2" customWidth="1"/>
    <col min="6" max="6" width="8.85546875" style="2" customWidth="1"/>
    <col min="7" max="7" width="4.28515625" style="2" customWidth="1"/>
    <col min="8" max="8" width="9.28515625" style="2" customWidth="1"/>
    <col min="9" max="9" width="3.7109375" style="2" customWidth="1"/>
    <col min="10" max="10" width="8.7109375" style="2" customWidth="1"/>
    <col min="11" max="11" width="3.7109375" style="2" customWidth="1"/>
    <col min="12" max="12" width="9.28515625" style="2" customWidth="1"/>
    <col min="13" max="13" width="4.28515625" style="2" customWidth="1"/>
    <col min="14" max="14" width="9.28515625" style="2" customWidth="1"/>
    <col min="15" max="15" width="4.28515625" style="2" customWidth="1"/>
    <col min="16" max="16" width="10.42578125" style="2" customWidth="1"/>
    <col min="17" max="17" width="0.7109375" style="2" hidden="1" customWidth="1"/>
    <col min="18" max="18" width="4.7109375" style="2" customWidth="1"/>
    <col min="19" max="19" width="5.7109375" style="48" customWidth="1"/>
    <col min="20" max="20" width="7.140625" style="64" customWidth="1"/>
    <col min="21" max="21" width="2.7109375" style="2" customWidth="1"/>
    <col min="22" max="22" width="4.7109375" style="2" customWidth="1"/>
    <col min="23" max="23" width="3.5703125" style="2" customWidth="1"/>
    <col min="24" max="24" width="8.5703125" style="2" customWidth="1"/>
    <col min="25" max="25" width="10.7109375" style="2" customWidth="1"/>
    <col min="26" max="26" width="9.140625" style="2"/>
    <col min="27" max="34" width="9.140625" style="2" hidden="1" customWidth="1"/>
    <col min="35" max="43" width="0" style="2" hidden="1" customWidth="1"/>
    <col min="44" max="16384" width="9.140625" style="2"/>
  </cols>
  <sheetData>
    <row r="1" spans="1:43" ht="16.5" thickBot="1">
      <c r="A1" s="3" t="s">
        <v>57</v>
      </c>
      <c r="B1" s="3" t="s">
        <v>151</v>
      </c>
      <c r="E1" s="3"/>
      <c r="N1" s="1" t="s">
        <v>112</v>
      </c>
      <c r="X1" s="1" t="s">
        <v>108</v>
      </c>
      <c r="AA1" s="2" t="s">
        <v>104</v>
      </c>
      <c r="AC1" s="2" t="s">
        <v>111</v>
      </c>
    </row>
    <row r="2" spans="1:43" ht="14.1" customHeight="1" thickTop="1">
      <c r="A2" s="205"/>
      <c r="B2" s="206"/>
      <c r="C2" s="206"/>
      <c r="D2" s="427" t="s">
        <v>83</v>
      </c>
      <c r="E2" s="428"/>
      <c r="F2" s="428"/>
      <c r="G2" s="431">
        <f>'Travel Expense pg1'!G2</f>
        <v>0</v>
      </c>
      <c r="H2" s="431"/>
      <c r="I2" s="431"/>
      <c r="J2" s="432"/>
      <c r="K2" s="435" t="s">
        <v>116</v>
      </c>
      <c r="L2" s="431"/>
      <c r="M2" s="431"/>
      <c r="N2" s="431">
        <f>'Travel Expense pg1'!N2</f>
        <v>0</v>
      </c>
      <c r="O2" s="431"/>
      <c r="P2" s="431"/>
      <c r="Q2" s="431"/>
      <c r="R2" s="431"/>
      <c r="S2" s="431"/>
      <c r="T2" s="437"/>
      <c r="U2" s="439" t="s">
        <v>49</v>
      </c>
      <c r="V2" s="440"/>
      <c r="W2" s="440"/>
      <c r="X2" s="440"/>
      <c r="Y2" s="441"/>
    </row>
    <row r="3" spans="1:43" ht="14.1" customHeight="1">
      <c r="A3" s="207" t="s">
        <v>36</v>
      </c>
      <c r="B3" s="200"/>
      <c r="C3" s="201"/>
      <c r="D3" s="429"/>
      <c r="E3" s="430"/>
      <c r="F3" s="430"/>
      <c r="G3" s="433"/>
      <c r="H3" s="433"/>
      <c r="I3" s="433"/>
      <c r="J3" s="434"/>
      <c r="K3" s="436"/>
      <c r="L3" s="433"/>
      <c r="M3" s="433"/>
      <c r="N3" s="433"/>
      <c r="O3" s="433"/>
      <c r="P3" s="433"/>
      <c r="Q3" s="433"/>
      <c r="R3" s="433"/>
      <c r="S3" s="433"/>
      <c r="T3" s="438"/>
      <c r="U3" s="442"/>
      <c r="V3" s="443"/>
      <c r="W3" s="443"/>
      <c r="X3" s="443"/>
      <c r="Y3" s="444"/>
    </row>
    <row r="4" spans="1:43" ht="21.6" customHeight="1">
      <c r="A4" s="60" t="s">
        <v>45</v>
      </c>
      <c r="B4" s="202">
        <f>'Travel Expense pg1'!B4</f>
        <v>0</v>
      </c>
      <c r="C4" s="408" t="s">
        <v>32</v>
      </c>
      <c r="D4" s="408"/>
      <c r="E4" s="401">
        <f>'Travel Expense pg1'!E4:F4</f>
        <v>0</v>
      </c>
      <c r="F4" s="402"/>
      <c r="G4" s="371" t="s">
        <v>117</v>
      </c>
      <c r="H4" s="372"/>
      <c r="I4" s="372"/>
      <c r="J4" s="372"/>
      <c r="K4" s="320"/>
      <c r="L4" s="203">
        <f>'Travel Expense pg1'!L4</f>
        <v>0</v>
      </c>
      <c r="M4" s="423" t="s">
        <v>0</v>
      </c>
      <c r="N4" s="423"/>
      <c r="O4" s="23"/>
      <c r="P4" s="423">
        <f>'Travel Expense pg1'!P4</f>
        <v>0</v>
      </c>
      <c r="Q4" s="423"/>
      <c r="R4" s="423"/>
      <c r="S4" s="423"/>
      <c r="T4" s="424"/>
      <c r="U4" s="204">
        <f>'Travel Expense pg1'!U4</f>
        <v>0</v>
      </c>
      <c r="V4" s="223" t="s">
        <v>24</v>
      </c>
      <c r="W4" s="15"/>
      <c r="X4" s="15"/>
      <c r="Y4" s="93"/>
    </row>
    <row r="5" spans="1:43" ht="21.6" customHeight="1">
      <c r="A5" s="55" t="s">
        <v>46</v>
      </c>
      <c r="B5" s="202">
        <f>'Travel Expense pg1'!B5</f>
        <v>0</v>
      </c>
      <c r="C5" s="408" t="s">
        <v>32</v>
      </c>
      <c r="D5" s="408"/>
      <c r="E5" s="401">
        <f>'Travel Expense pg1'!E5:F5</f>
        <v>0</v>
      </c>
      <c r="F5" s="402"/>
      <c r="G5" s="371" t="s">
        <v>118</v>
      </c>
      <c r="H5" s="372"/>
      <c r="I5" s="372"/>
      <c r="J5" s="372"/>
      <c r="K5" s="320"/>
      <c r="L5" s="203">
        <f>'Travel Expense pg1'!L5</f>
        <v>0</v>
      </c>
      <c r="M5" s="423" t="s">
        <v>1</v>
      </c>
      <c r="N5" s="423"/>
      <c r="O5" s="23"/>
      <c r="P5" s="425">
        <f>'Travel Expense pg1'!P5</f>
        <v>0</v>
      </c>
      <c r="Q5" s="425"/>
      <c r="R5" s="425"/>
      <c r="S5" s="425"/>
      <c r="T5" s="426"/>
      <c r="U5" s="204">
        <f>'Travel Expense pg1'!U5</f>
        <v>0</v>
      </c>
      <c r="V5" s="197" t="s">
        <v>23</v>
      </c>
      <c r="W5" s="13"/>
      <c r="X5" s="13"/>
      <c r="Y5" s="17"/>
    </row>
    <row r="6" spans="1:43" ht="21.6" customHeight="1">
      <c r="A6" s="212" t="s">
        <v>3</v>
      </c>
      <c r="B6" s="406">
        <f>'Travel Expense pg1'!B6:I6</f>
        <v>0</v>
      </c>
      <c r="C6" s="406"/>
      <c r="D6" s="406"/>
      <c r="E6" s="406"/>
      <c r="F6" s="406"/>
      <c r="G6" s="373" t="s">
        <v>119</v>
      </c>
      <c r="H6" s="374"/>
      <c r="I6" s="374"/>
      <c r="J6" s="374"/>
      <c r="K6" s="375"/>
      <c r="L6" s="203">
        <f>'Travel Expense pg1'!L6</f>
        <v>0</v>
      </c>
      <c r="M6" s="423" t="s">
        <v>2</v>
      </c>
      <c r="N6" s="423"/>
      <c r="P6" s="423">
        <f>'Travel Expense pg1'!P6</f>
        <v>0</v>
      </c>
      <c r="Q6" s="423"/>
      <c r="R6" s="423"/>
      <c r="S6" s="423"/>
      <c r="T6" s="424"/>
      <c r="U6" s="204">
        <f>'Travel Expense pg1'!U6</f>
        <v>0</v>
      </c>
      <c r="V6" s="197" t="s">
        <v>35</v>
      </c>
      <c r="W6" s="88"/>
      <c r="X6" s="89"/>
      <c r="Y6" s="17"/>
    </row>
    <row r="7" spans="1:43" ht="21.6" customHeight="1" thickBot="1">
      <c r="A7" s="103"/>
      <c r="B7" s="407"/>
      <c r="C7" s="407"/>
      <c r="D7" s="407"/>
      <c r="E7" s="407"/>
      <c r="F7" s="407"/>
      <c r="G7" s="403" t="s">
        <v>120</v>
      </c>
      <c r="H7" s="404"/>
      <c r="I7" s="404"/>
      <c r="J7" s="404"/>
      <c r="K7" s="405"/>
      <c r="L7" s="222">
        <f>'Travel Expense pg1'!L7</f>
        <v>0</v>
      </c>
      <c r="M7" s="220" t="s">
        <v>51</v>
      </c>
      <c r="N7" s="101"/>
      <c r="O7" s="101"/>
      <c r="P7" s="445">
        <f>'Travel Expense pg1'!P7</f>
        <v>0</v>
      </c>
      <c r="Q7" s="445"/>
      <c r="R7" s="445"/>
      <c r="S7" s="445"/>
      <c r="T7" s="445"/>
      <c r="U7" s="221">
        <f>'Travel Expense pg1'!U7</f>
        <v>0</v>
      </c>
      <c r="V7" s="224" t="s">
        <v>41</v>
      </c>
      <c r="W7" s="91"/>
      <c r="X7" s="91"/>
      <c r="Y7" s="92"/>
    </row>
    <row r="8" spans="1:43" ht="18" customHeight="1">
      <c r="A8" s="59" t="s">
        <v>53</v>
      </c>
      <c r="B8" s="96"/>
      <c r="C8" s="342" t="s">
        <v>54</v>
      </c>
      <c r="D8" s="400"/>
      <c r="E8" s="342" t="s">
        <v>54</v>
      </c>
      <c r="F8" s="400"/>
      <c r="G8" s="342" t="s">
        <v>54</v>
      </c>
      <c r="H8" s="400"/>
      <c r="I8" s="342" t="s">
        <v>54</v>
      </c>
      <c r="J8" s="400"/>
      <c r="K8" s="342" t="s">
        <v>54</v>
      </c>
      <c r="L8" s="311"/>
      <c r="M8" s="342" t="s">
        <v>54</v>
      </c>
      <c r="N8" s="400"/>
      <c r="O8" s="342" t="s">
        <v>54</v>
      </c>
      <c r="P8" s="400"/>
      <c r="Q8" s="14"/>
      <c r="R8" s="117" t="s">
        <v>48</v>
      </c>
      <c r="S8" s="97"/>
      <c r="T8" s="69"/>
      <c r="U8" s="36"/>
      <c r="V8" s="36"/>
      <c r="W8" s="36"/>
      <c r="X8" s="98"/>
      <c r="Y8" s="115"/>
    </row>
    <row r="9" spans="1:43" ht="20.100000000000001" customHeight="1">
      <c r="A9" s="317" t="s">
        <v>87</v>
      </c>
      <c r="B9" s="318"/>
      <c r="C9" s="304"/>
      <c r="D9" s="305"/>
      <c r="E9" s="304"/>
      <c r="F9" s="305"/>
      <c r="G9" s="304"/>
      <c r="H9" s="305"/>
      <c r="I9" s="304"/>
      <c r="J9" s="305"/>
      <c r="K9" s="304"/>
      <c r="L9" s="305"/>
      <c r="M9" s="304"/>
      <c r="N9" s="305"/>
      <c r="O9" s="304"/>
      <c r="P9" s="305"/>
      <c r="Q9" s="23"/>
      <c r="R9" s="352" t="s">
        <v>103</v>
      </c>
      <c r="S9" s="352"/>
      <c r="T9" s="352"/>
      <c r="U9" s="352"/>
      <c r="V9" s="352"/>
      <c r="W9" s="352"/>
      <c r="X9" s="353"/>
      <c r="Y9" s="114"/>
    </row>
    <row r="10" spans="1:43" ht="15" customHeight="1">
      <c r="A10" s="319" t="s">
        <v>86</v>
      </c>
      <c r="B10" s="320"/>
      <c r="C10" s="40" t="s">
        <v>44</v>
      </c>
      <c r="D10" s="39" t="s">
        <v>43</v>
      </c>
      <c r="E10" s="41" t="s">
        <v>44</v>
      </c>
      <c r="F10" s="39" t="s">
        <v>43</v>
      </c>
      <c r="G10" s="41" t="s">
        <v>44</v>
      </c>
      <c r="H10" s="39" t="s">
        <v>43</v>
      </c>
      <c r="I10" s="41" t="s">
        <v>44</v>
      </c>
      <c r="J10" s="39" t="s">
        <v>43</v>
      </c>
      <c r="K10" s="41" t="s">
        <v>44</v>
      </c>
      <c r="L10" s="39" t="s">
        <v>43</v>
      </c>
      <c r="M10" s="41" t="s">
        <v>44</v>
      </c>
      <c r="N10" s="39" t="s">
        <v>43</v>
      </c>
      <c r="O10" s="41" t="s">
        <v>44</v>
      </c>
      <c r="P10" s="39" t="s">
        <v>43</v>
      </c>
      <c r="Q10" s="13"/>
      <c r="R10" s="42" t="s">
        <v>44</v>
      </c>
      <c r="S10" s="74" t="s">
        <v>47</v>
      </c>
      <c r="T10" s="277" t="s">
        <v>102</v>
      </c>
      <c r="U10" s="278"/>
      <c r="V10" s="279"/>
      <c r="W10" s="72" t="s">
        <v>5</v>
      </c>
      <c r="X10" s="43" t="s">
        <v>21</v>
      </c>
      <c r="Y10" s="114"/>
    </row>
    <row r="11" spans="1:43" ht="20.100000000000001" customHeight="1">
      <c r="A11" s="315"/>
      <c r="B11" s="316"/>
      <c r="C11" s="135"/>
      <c r="D11" s="136"/>
      <c r="E11" s="135"/>
      <c r="F11" s="136"/>
      <c r="G11" s="138"/>
      <c r="H11" s="136"/>
      <c r="I11" s="138"/>
      <c r="J11" s="136"/>
      <c r="K11" s="138"/>
      <c r="L11" s="136"/>
      <c r="M11" s="138"/>
      <c r="N11" s="136"/>
      <c r="O11" s="138"/>
      <c r="P11" s="136"/>
      <c r="Q11" s="27"/>
      <c r="R11" s="163"/>
      <c r="S11" s="185"/>
      <c r="T11" s="274"/>
      <c r="U11" s="275"/>
      <c r="V11" s="276"/>
      <c r="W11" s="164"/>
      <c r="X11" s="165"/>
      <c r="Y11" s="114">
        <f>+D11+F11+H11+J11+L11+N11+P11</f>
        <v>0</v>
      </c>
      <c r="AA11" s="122">
        <f>IF($A11="HTP=Lodging Prepaid",$Y11,0)</f>
        <v>0</v>
      </c>
      <c r="AB11" s="122">
        <f>IF($A$12="HTP=Lodging Prepaid",$Y$12,0)</f>
        <v>0</v>
      </c>
      <c r="AC11" s="122">
        <f>IF($A$13="HTP=Lodging Prepaid",$Y$13,0)</f>
        <v>0</v>
      </c>
      <c r="AD11" s="122">
        <f>IF($A$14="HTP=Lodging Prepaid",$Y$14,0)</f>
        <v>0</v>
      </c>
      <c r="AE11" s="122">
        <f>IF($A$15="HTP=Lodging Prepaid",$Y$15,0)</f>
        <v>0</v>
      </c>
      <c r="AF11" s="122">
        <f>IF($A$16="HTP=Lodging Prepaid",$Y$16,0)</f>
        <v>0</v>
      </c>
      <c r="AG11" s="122">
        <f>IF($A$17="HTP=Lodging Prepaid",$Y$17,0)</f>
        <v>0</v>
      </c>
      <c r="AH11" s="122">
        <f>IF($A$18="HTP=Lodging Prepaid",$Y$18,0)</f>
        <v>0</v>
      </c>
      <c r="AI11" s="122">
        <f>IF($A$19="HTP=Lodging Prepaid",$Y$19,0)</f>
        <v>0</v>
      </c>
      <c r="AJ11" s="122">
        <f>IF($A$20="HTP=Lodging Prepaid",$Y$20,0)</f>
        <v>0</v>
      </c>
      <c r="AK11" s="122">
        <f>IF($A$21="HTP=Lodging Prepaid",$Y$21,0)</f>
        <v>0</v>
      </c>
      <c r="AL11" s="122">
        <f>IF($A$22="HTP=Lodging Prepaid",$Y$22,0)</f>
        <v>0</v>
      </c>
      <c r="AM11" s="122">
        <f>IF($A$23="HTP=Lodging Prepaid",$Y$23,0)</f>
        <v>0</v>
      </c>
      <c r="AN11" s="122">
        <f>IF($A$24="HTP=Lodging Prepaid",$Y$24,0)</f>
        <v>0</v>
      </c>
      <c r="AO11" s="122">
        <f>IF($A$25="HTP=Lodging Prepaid",$Y$25,0)</f>
        <v>0</v>
      </c>
      <c r="AP11" s="122">
        <f>IF($A$26="HTP=Lodging Prepaid",$Y$26,0)</f>
        <v>0</v>
      </c>
      <c r="AQ11" s="122">
        <f>IF($A$27="HTP=Lodging Prepaid",$Y$27,0)</f>
        <v>0</v>
      </c>
    </row>
    <row r="12" spans="1:43" ht="20.100000000000001" customHeight="1">
      <c r="A12" s="315"/>
      <c r="B12" s="316"/>
      <c r="C12" s="135"/>
      <c r="D12" s="136"/>
      <c r="E12" s="135"/>
      <c r="F12" s="136"/>
      <c r="G12" s="138"/>
      <c r="H12" s="136"/>
      <c r="I12" s="138"/>
      <c r="J12" s="136"/>
      <c r="K12" s="138"/>
      <c r="L12" s="136"/>
      <c r="M12" s="138"/>
      <c r="N12" s="136"/>
      <c r="O12" s="138"/>
      <c r="P12" s="136"/>
      <c r="Q12" s="27"/>
      <c r="R12" s="163"/>
      <c r="S12" s="185"/>
      <c r="T12" s="274"/>
      <c r="U12" s="275"/>
      <c r="V12" s="276"/>
      <c r="W12" s="164"/>
      <c r="X12" s="165"/>
      <c r="Y12" s="114">
        <f t="shared" ref="Y12:Y18" si="0">+D12+F12+H12+J12+L12+N12+P12</f>
        <v>0</v>
      </c>
      <c r="AA12" s="122">
        <f>IF($A$11="HTDP=Dev Lodging Prepaid",$Y$11,0)</f>
        <v>0</v>
      </c>
      <c r="AB12" s="122">
        <f>IF($A$12="HTDP=Dev Lodging Prepaid",$Y$12,0)</f>
        <v>0</v>
      </c>
      <c r="AC12" s="122">
        <f>IF($A$13="HTDP=Dev Lodging Prepaid",$Y$13,0)</f>
        <v>0</v>
      </c>
      <c r="AD12" s="122">
        <f>IF($A$14="HTDP=Dev Lodging Prepaid",$Y$14,0)</f>
        <v>0</v>
      </c>
      <c r="AE12" s="122">
        <f>IF($A$15="HTDP=Dev Lodging Prepaid",$Y$15,0)</f>
        <v>0</v>
      </c>
      <c r="AF12" s="122">
        <f>IF($A$16="HTDP=Dev Lodging Prepaid",$Y$16,0)</f>
        <v>0</v>
      </c>
      <c r="AG12" s="122">
        <f>IF($A$17="HTDP=Dev Lodging Prepaid",$Y$17,0)</f>
        <v>0</v>
      </c>
      <c r="AH12" s="122">
        <f>IF($A$18="HTDP=Dev Lodging Prepaid",$Y$18,0)</f>
        <v>0</v>
      </c>
      <c r="AI12" s="122">
        <f>IF($A$19="HTDP=Dev Lodging Prepaid",$Y$19,0)</f>
        <v>0</v>
      </c>
      <c r="AJ12" s="122">
        <f>IF($A$20="HTDP=Dev Lodging Prepaid",$Y$20,0)</f>
        <v>0</v>
      </c>
      <c r="AK12" s="122">
        <f>IF($A$21="HTDP=Dev Lodging Prepaid",$Y$21,0)</f>
        <v>0</v>
      </c>
      <c r="AL12" s="122">
        <f>IF($A$22="HTDP=Dev Lodging Prepaid",$Y$22,0)</f>
        <v>0</v>
      </c>
      <c r="AM12" s="122">
        <f>IF($A$23="HTDP=Dev Lodging Prepaid",$Y$23,0)</f>
        <v>0</v>
      </c>
      <c r="AN12" s="122">
        <f>IF($A$24="HTDP=Dev Lodging Prepaid",$Y$24,0)</f>
        <v>0</v>
      </c>
      <c r="AO12" s="122">
        <f>IF($A$25="HTDP=Dev Lodging Prepaid",$Y$25,0)</f>
        <v>0</v>
      </c>
      <c r="AP12" s="122">
        <f>IF($A$26="HTDP=Dev Lodging Prepaid",$Y$26,0)</f>
        <v>0</v>
      </c>
      <c r="AQ12" s="122">
        <f>IF($A$27="HTDP=Dev Lodging Prepaid",$Y$27,0)</f>
        <v>0</v>
      </c>
    </row>
    <row r="13" spans="1:43" ht="20.100000000000001" customHeight="1">
      <c r="A13" s="315"/>
      <c r="B13" s="316"/>
      <c r="C13" s="135"/>
      <c r="D13" s="136"/>
      <c r="E13" s="135"/>
      <c r="F13" s="136"/>
      <c r="G13" s="138"/>
      <c r="H13" s="136"/>
      <c r="I13" s="138"/>
      <c r="J13" s="136"/>
      <c r="K13" s="138"/>
      <c r="L13" s="136"/>
      <c r="M13" s="138"/>
      <c r="N13" s="136"/>
      <c r="O13" s="138"/>
      <c r="P13" s="136"/>
      <c r="Q13" s="27"/>
      <c r="R13" s="163"/>
      <c r="S13" s="185"/>
      <c r="T13" s="274"/>
      <c r="U13" s="275"/>
      <c r="V13" s="276"/>
      <c r="W13" s="164"/>
      <c r="X13" s="165"/>
      <c r="Y13" s="114">
        <f t="shared" si="0"/>
        <v>0</v>
      </c>
      <c r="AA13" s="122">
        <f>IF($A$11="BKP=Breakfast Prepaid",$Y$11,0)</f>
        <v>0</v>
      </c>
      <c r="AB13" s="122">
        <f>IF($A$12="BKP=Breakfast Prepaid",$Y$12,0)</f>
        <v>0</v>
      </c>
      <c r="AC13" s="122">
        <f>IF($A$13="BKP=Breakfast Prepaid",$Y$13,0)</f>
        <v>0</v>
      </c>
      <c r="AD13" s="122">
        <f>IF($A$14="BKP=Breakfast Prepaid",$Y$14,0)</f>
        <v>0</v>
      </c>
      <c r="AE13" s="122">
        <f>IF($A$15="BKP=Breakfast Prepaid",$Y$15,0)</f>
        <v>0</v>
      </c>
      <c r="AF13" s="122">
        <f>IF($A$16="BKP=Breakfast Prepaid",$Y$16,0)</f>
        <v>0</v>
      </c>
      <c r="AG13" s="122">
        <f>IF($A$17="BKP=Breakfast Prepaid",$Y$17,0)</f>
        <v>0</v>
      </c>
      <c r="AH13" s="122">
        <f>IF($A$18="BKP=Breakfast Prepaid",$Y$18,0)</f>
        <v>0</v>
      </c>
      <c r="AI13" s="122">
        <f>IF($A$19="BKP=Breakfast Prepaid",$Y$19,0)</f>
        <v>0</v>
      </c>
      <c r="AJ13" s="122">
        <f>IF($A$20="BKP=Breakfast Prepaid",$Y$20,0)</f>
        <v>0</v>
      </c>
      <c r="AK13" s="122">
        <f>IF($A$21="BKP=Breakfast Prepaid",$Y$21,0)</f>
        <v>0</v>
      </c>
      <c r="AL13" s="122">
        <f>IF($A$22="BKP=Breakfast Prepaid",$Y$22,0)</f>
        <v>0</v>
      </c>
      <c r="AM13" s="122">
        <f>IF($A$23="BKP=Breakfast Prepaid",$Y$23,0)</f>
        <v>0</v>
      </c>
      <c r="AN13" s="122">
        <f>IF($A$24="BKP=Breakfast Prepaid",$Y$24,0)</f>
        <v>0</v>
      </c>
      <c r="AO13" s="122">
        <f>IF($A$25="BKP=Breakfast Prepaid",$Y$25,0)</f>
        <v>0</v>
      </c>
      <c r="AP13" s="122">
        <f>IF($A$26="BKP=Breakfast Prepaid",$Y$26,0)</f>
        <v>0</v>
      </c>
      <c r="AQ13" s="122">
        <f>IF($A$27="BKP=Breakfast Prepaid",$Y$27,0)</f>
        <v>0</v>
      </c>
    </row>
    <row r="14" spans="1:43" ht="20.100000000000001" customHeight="1">
      <c r="A14" s="315"/>
      <c r="B14" s="316"/>
      <c r="C14" s="135"/>
      <c r="D14" s="136"/>
      <c r="E14" s="135"/>
      <c r="F14" s="136"/>
      <c r="G14" s="138"/>
      <c r="H14" s="136"/>
      <c r="I14" s="138"/>
      <c r="J14" s="136"/>
      <c r="K14" s="138"/>
      <c r="L14" s="136"/>
      <c r="M14" s="138"/>
      <c r="N14" s="136"/>
      <c r="O14" s="138"/>
      <c r="P14" s="136"/>
      <c r="Q14" s="27"/>
      <c r="R14" s="163"/>
      <c r="S14" s="185"/>
      <c r="T14" s="274"/>
      <c r="U14" s="275"/>
      <c r="V14" s="276"/>
      <c r="W14" s="164"/>
      <c r="X14" s="165"/>
      <c r="Y14" s="114">
        <f t="shared" si="0"/>
        <v>0</v>
      </c>
      <c r="AA14" s="122">
        <f>IF($A$11="BKDP=Dev Breakfast Prepaid",$Y$11,0)</f>
        <v>0</v>
      </c>
      <c r="AB14" s="122">
        <f>IF($A$12="BKDP=Dev Breakfast Prepaid",$Y$12,0)</f>
        <v>0</v>
      </c>
      <c r="AC14" s="122">
        <f>IF($A$13="BKDP=Dev Breakfast Prepaid",$Y$13,0)</f>
        <v>0</v>
      </c>
      <c r="AD14" s="122">
        <f>IF($A$14="BKDP=Dev Breakfast Prepaid",$Y$14,0)</f>
        <v>0</v>
      </c>
      <c r="AE14" s="122">
        <f>IF($A$15="BKDP=Dev Breakfast Prepaid",$Y$15,0)</f>
        <v>0</v>
      </c>
      <c r="AF14" s="122">
        <f>IF($A$16="BKDP=Dev Breakfast Prepaid",$Y$16,0)</f>
        <v>0</v>
      </c>
      <c r="AG14" s="122">
        <f>IF($A$17="BKDP=Dev Breakfast Prepaid",$Y$17,0)</f>
        <v>0</v>
      </c>
      <c r="AH14" s="122">
        <f>IF($A$18="BKDP=Dev Breakfast Prepaid",$Y$18,0)</f>
        <v>0</v>
      </c>
      <c r="AI14" s="122">
        <f>IF($A$19="BKDP=Dev Breakfast Prepaid",$Y$19,0)</f>
        <v>0</v>
      </c>
      <c r="AJ14" s="122">
        <f>IF($A$20="BKDP=Dev Breakfast Prepaid",$Y$20,0)</f>
        <v>0</v>
      </c>
      <c r="AK14" s="122">
        <f>IF($A$21="BKDP=Dev Breakfast Prepaid",$Y$21,0)</f>
        <v>0</v>
      </c>
      <c r="AL14" s="122">
        <f>IF($A$22="BKDP=Dev Breakfast Prepaid",$Y$22,0)</f>
        <v>0</v>
      </c>
      <c r="AM14" s="122">
        <f>IF($A$23="BKDP=Dev Breakfast Prepaid",$Y$23,0)</f>
        <v>0</v>
      </c>
      <c r="AN14" s="122">
        <f>IF($A$24="BKDP=Dev Breakfast Prepaid",$Y$24,0)</f>
        <v>0</v>
      </c>
      <c r="AO14" s="122">
        <f>IF($A$25="BKDP=Dev Breakfast Prepaid",$Y$25,0)</f>
        <v>0</v>
      </c>
      <c r="AP14" s="122">
        <f>IF($A$26="BKDP=Dev Breakfast Prepaid",$Y$26,0)</f>
        <v>0</v>
      </c>
      <c r="AQ14" s="122">
        <f>IF($A$27="BKDP=Dev Breakfast Prepaid",$Y$27,0)</f>
        <v>0</v>
      </c>
    </row>
    <row r="15" spans="1:43" ht="20.100000000000001" customHeight="1">
      <c r="A15" s="315"/>
      <c r="B15" s="316"/>
      <c r="C15" s="135"/>
      <c r="D15" s="136"/>
      <c r="E15" s="135"/>
      <c r="F15" s="136"/>
      <c r="G15" s="138"/>
      <c r="H15" s="136"/>
      <c r="I15" s="138"/>
      <c r="J15" s="136"/>
      <c r="K15" s="138"/>
      <c r="L15" s="136"/>
      <c r="M15" s="138"/>
      <c r="N15" s="136"/>
      <c r="O15" s="138"/>
      <c r="P15" s="136"/>
      <c r="Q15" s="27"/>
      <c r="R15" s="163"/>
      <c r="S15" s="185"/>
      <c r="T15" s="274"/>
      <c r="U15" s="275"/>
      <c r="V15" s="276"/>
      <c r="W15" s="164"/>
      <c r="X15" s="165"/>
      <c r="Y15" s="114">
        <f t="shared" si="0"/>
        <v>0</v>
      </c>
      <c r="AA15" s="122">
        <f>IF($A$11="LNP=Lunch Prepaid",$Y$11,0)</f>
        <v>0</v>
      </c>
      <c r="AB15" s="122">
        <f>IF($A$12="LNP=Lunch Prepaid",$Y$12,0)</f>
        <v>0</v>
      </c>
      <c r="AC15" s="122">
        <f>IF($A$13="LNP=Lunch Prepaid",$Y$13,0)</f>
        <v>0</v>
      </c>
      <c r="AD15" s="122">
        <f>IF($A$14="LNP=Lunch Prepaid",$Y$14,0)</f>
        <v>0</v>
      </c>
      <c r="AE15" s="122">
        <f>IF($A$15="LNP=Lunch Prepaid",$Y$15,0)</f>
        <v>0</v>
      </c>
      <c r="AF15" s="122">
        <f>IF($A$16="LNP=Lunch Prepaid",$Y$16,0)</f>
        <v>0</v>
      </c>
      <c r="AG15" s="122">
        <f>IF($A$17="LNP=Lunch Prepaid",$Y$17,0)</f>
        <v>0</v>
      </c>
      <c r="AH15" s="122">
        <f>IF($A$18="LNP=Lunch Prepaid",$Y$18,0)</f>
        <v>0</v>
      </c>
      <c r="AI15" s="122">
        <f>IF($A$19="LNP=Lunch Prepaid",$Y$19,0)</f>
        <v>0</v>
      </c>
      <c r="AJ15" s="122">
        <f>IF($A$20="LNP=Lunch Prepaid",$Y$20,0)</f>
        <v>0</v>
      </c>
      <c r="AK15" s="122">
        <f>IF($A$21="LNP=Lunch Prepaid",$Y$21,0)</f>
        <v>0</v>
      </c>
      <c r="AL15" s="122">
        <f>IF($A$22="LNP=Lunch Prepaid",$Y$22,0)</f>
        <v>0</v>
      </c>
      <c r="AM15" s="122">
        <f>IF($A$23="LNP=Lunch Prepaid",$Y$23,0)</f>
        <v>0</v>
      </c>
      <c r="AN15" s="122">
        <f>IF($A$24="LNP=Lunch Prepaid",$Y$24,0)</f>
        <v>0</v>
      </c>
      <c r="AO15" s="122">
        <f>IF($A$25="LNP=Lunch Prepaid",$Y$25,0)</f>
        <v>0</v>
      </c>
      <c r="AP15" s="122">
        <f>IF($A$26="LNP=Lunch Prepaid",$Y$26,0)</f>
        <v>0</v>
      </c>
      <c r="AQ15" s="122">
        <f>IF($A$27="LNP=Lunch Prepaid",$Y$27,0)</f>
        <v>0</v>
      </c>
    </row>
    <row r="16" spans="1:43" ht="20.100000000000001" customHeight="1">
      <c r="A16" s="315"/>
      <c r="B16" s="316"/>
      <c r="C16" s="135"/>
      <c r="D16" s="136"/>
      <c r="E16" s="135"/>
      <c r="F16" s="136"/>
      <c r="G16" s="138"/>
      <c r="H16" s="136"/>
      <c r="I16" s="138"/>
      <c r="J16" s="136"/>
      <c r="K16" s="138"/>
      <c r="L16" s="136"/>
      <c r="M16" s="138"/>
      <c r="N16" s="136"/>
      <c r="O16" s="138"/>
      <c r="P16" s="136"/>
      <c r="Q16" s="27"/>
      <c r="R16" s="163"/>
      <c r="S16" s="185"/>
      <c r="T16" s="274"/>
      <c r="U16" s="275"/>
      <c r="V16" s="276"/>
      <c r="W16" s="164"/>
      <c r="X16" s="165"/>
      <c r="Y16" s="114">
        <f t="shared" si="0"/>
        <v>0</v>
      </c>
      <c r="AA16" s="122">
        <f>IF($A$11="LNDP=Dev Lunch Prepaid",$Y$11,0)</f>
        <v>0</v>
      </c>
      <c r="AB16" s="122">
        <f>IF($A$12="LNDP=Dev Lunch Prepaid",$Y$12,0)</f>
        <v>0</v>
      </c>
      <c r="AC16" s="122">
        <f>IF($A$13="LNDP=Dev Lunch Prepaid",$Y$13,0)</f>
        <v>0</v>
      </c>
      <c r="AD16" s="122">
        <f>IF($A$14="LNDP=Dev Lunch Prepaid",$Y$14,0)</f>
        <v>0</v>
      </c>
      <c r="AE16" s="122">
        <f>IF($A$15="LNDP=Dev Lunch Prepaid",$Y$15,0)</f>
        <v>0</v>
      </c>
      <c r="AF16" s="122">
        <f>IF($A$16="LNDP=Dev Lunch Prepaid",$Y$16,0)</f>
        <v>0</v>
      </c>
      <c r="AG16" s="122">
        <f>IF($A$17="LNDP=Dev Lunch Prepaid",$Y$17,0)</f>
        <v>0</v>
      </c>
      <c r="AH16" s="122">
        <f>IF($A$18="LNDP=Dev Lunch Prepaid",$Y$18,0)</f>
        <v>0</v>
      </c>
      <c r="AI16" s="122">
        <f>IF($A$19="LNDP=Dev Lunch Prepaid",$Y$19,0)</f>
        <v>0</v>
      </c>
      <c r="AJ16" s="122">
        <f>IF($A$20="LNDP=Dev Lunch Prepaid",$Y$20,0)</f>
        <v>0</v>
      </c>
      <c r="AK16" s="122">
        <f>IF($A$21="LNDP=Dev Lunch Prepaid",$Y$21,0)</f>
        <v>0</v>
      </c>
      <c r="AL16" s="122">
        <f>IF($A$22="LNDP=Dev Lunch Prepaid",$Y$22,0)</f>
        <v>0</v>
      </c>
      <c r="AM16" s="122">
        <f>IF($A$23="LNDP=Dev Lunch Prepaid",$Y$23,0)</f>
        <v>0</v>
      </c>
      <c r="AN16" s="122">
        <f>IF($A$24="LNDP=Dev Lunch Prepaid",$Y$24,0)</f>
        <v>0</v>
      </c>
      <c r="AO16" s="122">
        <f>IF($A$25="LNDP=Dev Lunch Prepaid",$Y$25,0)</f>
        <v>0</v>
      </c>
      <c r="AP16" s="122">
        <f>IF($A$26="LNDP=Dev Lunch Prepaid",$Y$26,0)</f>
        <v>0</v>
      </c>
      <c r="AQ16" s="122">
        <f>IF($A$27="LNDP=Dev Lunch Prepaid",$Y$27,0)</f>
        <v>0</v>
      </c>
    </row>
    <row r="17" spans="1:43" ht="20.100000000000001" customHeight="1">
      <c r="A17" s="315"/>
      <c r="B17" s="316"/>
      <c r="C17" s="135"/>
      <c r="D17" s="136"/>
      <c r="E17" s="135"/>
      <c r="F17" s="136"/>
      <c r="G17" s="138"/>
      <c r="H17" s="136"/>
      <c r="I17" s="138"/>
      <c r="J17" s="136"/>
      <c r="K17" s="138"/>
      <c r="L17" s="136"/>
      <c r="M17" s="138"/>
      <c r="N17" s="136"/>
      <c r="O17" s="138"/>
      <c r="P17" s="136"/>
      <c r="Q17" s="27"/>
      <c r="R17" s="163"/>
      <c r="S17" s="185"/>
      <c r="T17" s="274"/>
      <c r="U17" s="275"/>
      <c r="V17" s="276"/>
      <c r="W17" s="164"/>
      <c r="X17" s="165"/>
      <c r="Y17" s="114">
        <f t="shared" si="0"/>
        <v>0</v>
      </c>
      <c r="AA17" s="122">
        <f>IF($A$11="DNP=Dinner Prepaid",$Y$11,0)</f>
        <v>0</v>
      </c>
      <c r="AB17" s="122">
        <f>IF($A$12="DNP=Dinner Prepaid",$Y$12,0)</f>
        <v>0</v>
      </c>
      <c r="AC17" s="122">
        <f>IF($A$13="DNP=Dinner Prepaid",$Y$13,0)</f>
        <v>0</v>
      </c>
      <c r="AD17" s="122">
        <f>IF($A$14="DNP=Dinner Prepaid",$Y$14,0)</f>
        <v>0</v>
      </c>
      <c r="AE17" s="122">
        <f>IF($A$15="DNP=Dinner Prepaid",$Y$15,0)</f>
        <v>0</v>
      </c>
      <c r="AF17" s="122">
        <f>IF($A$16="DNP=Dinner Prepaid",$Y$16,0)</f>
        <v>0</v>
      </c>
      <c r="AG17" s="122">
        <f>IF($A$17="DNP=Dinner Prepaid",$Y$17,0)</f>
        <v>0</v>
      </c>
      <c r="AH17" s="122">
        <f>IF($A$18="DNP=Dinner Prepaid",$Y$18,0)</f>
        <v>0</v>
      </c>
      <c r="AI17" s="122">
        <f>IF($A$19="DNP=Dinner Prepaid",$Y$19,0)</f>
        <v>0</v>
      </c>
      <c r="AJ17" s="122">
        <f>IF($A$20="DNP=Dinner Prepaid",$Y$20,0)</f>
        <v>0</v>
      </c>
      <c r="AK17" s="122">
        <f>IF($A$21="DNP=Dinner Prepaid",$Y$21,0)</f>
        <v>0</v>
      </c>
      <c r="AL17" s="122">
        <f>IF($A$22="DNP=Dinner Prepaid",$Y$22,0)</f>
        <v>0</v>
      </c>
      <c r="AM17" s="122">
        <f>IF($A$23="DNP=Dinner Prepaid",$Y$23,0)</f>
        <v>0</v>
      </c>
      <c r="AN17" s="122">
        <f>IF($A$24="DNP=Dinner Prepaid",$Y$24,0)</f>
        <v>0</v>
      </c>
      <c r="AO17" s="122">
        <f>IF($A$25="DNP=Dinner Prepaid",$Y$25,0)</f>
        <v>0</v>
      </c>
      <c r="AP17" s="122">
        <f>IF($A$26="DNP=Dinner Prepaid",$Y$26,0)</f>
        <v>0</v>
      </c>
      <c r="AQ17" s="122">
        <f>IF($A$27="DNP=Dinner Prepaid",$Y$27,0)</f>
        <v>0</v>
      </c>
    </row>
    <row r="18" spans="1:43" ht="20.100000000000001" customHeight="1">
      <c r="A18" s="315"/>
      <c r="B18" s="316"/>
      <c r="C18" s="135"/>
      <c r="D18" s="136"/>
      <c r="E18" s="135"/>
      <c r="F18" s="136"/>
      <c r="G18" s="138"/>
      <c r="H18" s="136"/>
      <c r="I18" s="138"/>
      <c r="J18" s="136"/>
      <c r="K18" s="138"/>
      <c r="L18" s="136"/>
      <c r="M18" s="138"/>
      <c r="N18" s="136"/>
      <c r="O18" s="138"/>
      <c r="P18" s="136"/>
      <c r="Q18" s="27"/>
      <c r="R18" s="163"/>
      <c r="S18" s="185"/>
      <c r="T18" s="274"/>
      <c r="U18" s="275"/>
      <c r="V18" s="276"/>
      <c r="W18" s="164"/>
      <c r="X18" s="165"/>
      <c r="Y18" s="114">
        <f t="shared" si="0"/>
        <v>0</v>
      </c>
      <c r="AA18" s="122">
        <f>IF($A$11="DNDP=Dev Dinner Prepaid",$Y$11,0)</f>
        <v>0</v>
      </c>
      <c r="AB18" s="122">
        <f>IF($A$12="DNDP=Dev Dinner Prepaid",$Y$12,0)</f>
        <v>0</v>
      </c>
      <c r="AC18" s="122">
        <f>IF($A$13="DNDP=Dev Dinner Prepaid",$Y$13,0)</f>
        <v>0</v>
      </c>
      <c r="AD18" s="122">
        <f>IF($A$14="DNDP=Dev Dinner Prepaid",$Y$14,0)</f>
        <v>0</v>
      </c>
      <c r="AE18" s="122">
        <f>IF($A$15="DNDP=Dev Dinner Prepaid",$Y$15,0)</f>
        <v>0</v>
      </c>
      <c r="AF18" s="122">
        <f>IF($A$16="DNDP=Dev Dinner Prepaid",$Y$16,0)</f>
        <v>0</v>
      </c>
      <c r="AG18" s="122">
        <f>IF($A$17="DNDP=Dev Dinner Prepaid",$Y$17,0)</f>
        <v>0</v>
      </c>
      <c r="AH18" s="122">
        <f>IF($A$18="DNDP=Dev Dinner Prepaid",$Y$18,0)</f>
        <v>0</v>
      </c>
      <c r="AI18" s="122">
        <f>IF($A$19="DNDP=Dev Dinner Prepaid",$Y$19,0)</f>
        <v>0</v>
      </c>
      <c r="AJ18" s="122">
        <f>IF($A$20="DNDP=Dev Dinner Prepaid",$Y$20,0)</f>
        <v>0</v>
      </c>
      <c r="AK18" s="122">
        <f>IF($A$21="DNDP=Dev Dinner Prepaid",$Y$21,0)</f>
        <v>0</v>
      </c>
      <c r="AL18" s="122">
        <f>IF($A$22="DNDP=Dev Dinner Prepaid",$Y$22,0)</f>
        <v>0</v>
      </c>
      <c r="AM18" s="122">
        <f>IF($A$23="DNDP=Dev Dinner Prepaid",$Y$23,0)</f>
        <v>0</v>
      </c>
      <c r="AN18" s="122">
        <f>IF($A$24="DNDP=Dev Dinner Prepaid",$Y$24,0)</f>
        <v>0</v>
      </c>
      <c r="AO18" s="122">
        <f>IF($A$25="DNDP=Dev Dinner Prepaid",$Y$25,0)</f>
        <v>0</v>
      </c>
      <c r="AP18" s="122">
        <f>IF($A26="DNDP=Dev Dinner Prepaid",$Y26,0)</f>
        <v>0</v>
      </c>
      <c r="AQ18" s="122">
        <f>IF($A27="DNDP=Dev Dinner Prepaid",$Y27,0)</f>
        <v>0</v>
      </c>
    </row>
    <row r="19" spans="1:43" ht="20.100000000000001" customHeight="1">
      <c r="A19" s="315"/>
      <c r="B19" s="316"/>
      <c r="C19" s="138"/>
      <c r="D19" s="136"/>
      <c r="E19" s="137"/>
      <c r="F19" s="136"/>
      <c r="G19" s="138"/>
      <c r="H19" s="136"/>
      <c r="I19" s="138"/>
      <c r="J19" s="136"/>
      <c r="K19" s="138"/>
      <c r="L19" s="136"/>
      <c r="M19" s="138"/>
      <c r="N19" s="136"/>
      <c r="O19" s="138"/>
      <c r="P19" s="136"/>
      <c r="Q19" s="27"/>
      <c r="R19" s="163"/>
      <c r="S19" s="185"/>
      <c r="T19" s="274"/>
      <c r="U19" s="275"/>
      <c r="V19" s="276"/>
      <c r="W19" s="164"/>
      <c r="X19" s="165"/>
      <c r="Y19" s="114">
        <f t="shared" ref="Y19:Y27" si="1">+D19+F19+H19+J19+L19+N19+P19</f>
        <v>0</v>
      </c>
      <c r="AA19" s="122">
        <f>IF($A$11="BMP=Meetings, Bus Prepaid",$Y$11,0)</f>
        <v>0</v>
      </c>
      <c r="AB19" s="122">
        <f>IF($A$12="BMP=Meetings, Bus Prepaid",$Y$12,0)</f>
        <v>0</v>
      </c>
      <c r="AC19" s="122">
        <f>IF($A$13="BMP=Meetings, Bus Prepaid",$Y$13,0)</f>
        <v>0</v>
      </c>
      <c r="AD19" s="122">
        <f>IF($A$14="BMP=Meetings, Bus Prepaid",$Y$14,0)</f>
        <v>0</v>
      </c>
      <c r="AE19" s="122">
        <f>IF($A$15="BMP=Meetings, Bus Prepaid",$Y$15,0)</f>
        <v>0</v>
      </c>
      <c r="AF19" s="122">
        <f>IF($A$16="BMP=Meetings, Bus Prepaid",$Y$16,0)</f>
        <v>0</v>
      </c>
      <c r="AG19" s="122">
        <f>IF($A$17="BMP=Meetings, Bus Prepaid",$Y$17,0)</f>
        <v>0</v>
      </c>
      <c r="AH19" s="122">
        <f>IF($A$18="BMP=Meetings, Bus Prepaid",$Y$18,0)</f>
        <v>0</v>
      </c>
      <c r="AI19" s="122">
        <f>IF($A$19="BMP=Meetings, Bus Prepaid",$Y$19,0)</f>
        <v>0</v>
      </c>
      <c r="AJ19" s="122">
        <f>IF($A$20="BMP=Meetings, Bus Prepaid",$Y$20,0)</f>
        <v>0</v>
      </c>
      <c r="AK19" s="122">
        <f>IF($A$21="BMP=Meetings, Bus Prepaid",$Y$21,0)</f>
        <v>0</v>
      </c>
      <c r="AL19" s="122">
        <f>IF($A$22="BMP=Meetings, Bus Prepaid",$Y$22,0)</f>
        <v>0</v>
      </c>
      <c r="AM19" s="122">
        <f>IF($A$23="BMP=Meetings, Bus Prepaid",$Y$23,0)</f>
        <v>0</v>
      </c>
      <c r="AN19" s="122">
        <f>IF($A$24="BMP=Meetings, Bus Prepaid",$Y$24,0)</f>
        <v>0</v>
      </c>
      <c r="AO19" s="122">
        <f>IF($A$25="BMP=Meetings, Bus Prepaid",$Y$25,0)</f>
        <v>0</v>
      </c>
      <c r="AP19" s="122">
        <f>IF($A$26="BMP=Meetings, Bus Prepaid",$Y$26,0)</f>
        <v>0</v>
      </c>
      <c r="AQ19" s="122">
        <f>IF($A$27="BMP=Meetings, Bus Prepaid",$Y$27,0)</f>
        <v>0</v>
      </c>
    </row>
    <row r="20" spans="1:43" ht="20.100000000000001" customHeight="1">
      <c r="A20" s="315"/>
      <c r="B20" s="316"/>
      <c r="C20" s="138"/>
      <c r="D20" s="136"/>
      <c r="E20" s="137"/>
      <c r="F20" s="136"/>
      <c r="G20" s="138"/>
      <c r="H20" s="136"/>
      <c r="I20" s="138"/>
      <c r="J20" s="136"/>
      <c r="K20" s="138"/>
      <c r="L20" s="136"/>
      <c r="M20" s="138"/>
      <c r="N20" s="136"/>
      <c r="O20" s="138"/>
      <c r="P20" s="136"/>
      <c r="Q20" s="27"/>
      <c r="R20" s="163"/>
      <c r="S20" s="185"/>
      <c r="T20" s="274"/>
      <c r="U20" s="275"/>
      <c r="V20" s="276"/>
      <c r="W20" s="164"/>
      <c r="X20" s="165"/>
      <c r="Y20" s="114">
        <f t="shared" si="1"/>
        <v>0</v>
      </c>
      <c r="AA20" s="122">
        <f>IF($A$11="ENTP=Entertain/Social/Prepaid",$Y$11,0)</f>
        <v>0</v>
      </c>
      <c r="AB20" s="122">
        <f>IF($A$12="ENTP=Entertain/Social/Prepaid",$Y$12,0)</f>
        <v>0</v>
      </c>
      <c r="AC20" s="122">
        <f>IF($A$13="ENTP=Entertain/Social/Prepaid",$Y$13,0)</f>
        <v>0</v>
      </c>
      <c r="AD20" s="122">
        <f>IF($A$14="ENTP=Entertain/Social/Prepaid",$Y$14,0)</f>
        <v>0</v>
      </c>
      <c r="AE20" s="122">
        <f>IF($A$15="ENTP=Entertain/Social/Prepaid",$Y$15,0)</f>
        <v>0</v>
      </c>
      <c r="AF20" s="122">
        <f>IF($A$16="ENTP=Entertain/Social/Prepaid",$Y$16,0)</f>
        <v>0</v>
      </c>
      <c r="AG20" s="122">
        <f>IF($A$17="ENTP=Entertain/Social/Prepaid",$Y$17,0)</f>
        <v>0</v>
      </c>
      <c r="AH20" s="122">
        <f>IF($A$18="ENTP=Entertain/Social/Prepaid",$Y$18,0)</f>
        <v>0</v>
      </c>
      <c r="AI20" s="122">
        <f>IF($A$19="ENTP=Entertain/Social/Prepaid",$Y$19,0)</f>
        <v>0</v>
      </c>
      <c r="AJ20" s="122">
        <f>IF($A$20="ENTP=Entertain/Social/Prepaid",$Y$20,0)</f>
        <v>0</v>
      </c>
      <c r="AK20" s="122">
        <f>IF($A$21="ENTP=Entertain/Social/Prepaid",$Y$21,0)</f>
        <v>0</v>
      </c>
      <c r="AL20" s="122">
        <f>IF($A$22="ENTP=Entertain/Social/Prepaid",$Y$22,0)</f>
        <v>0</v>
      </c>
      <c r="AM20" s="122">
        <f>IF($A$23="ENTP=Entertain/Social/Prepaid",$Y$23,0)</f>
        <v>0</v>
      </c>
      <c r="AN20" s="122">
        <f>IF($A$24="ENTP=Entertain/Social/Prepaid",$Y$24,0)</f>
        <v>0</v>
      </c>
      <c r="AO20" s="122">
        <f>IF($A$25="ENTP=Entertain/Social/Prepaid",$Y$25,0)</f>
        <v>0</v>
      </c>
      <c r="AP20" s="122">
        <f>IF($A$26="ENTP=Entertain/Social/Prepaid",$Y$26,0)</f>
        <v>0</v>
      </c>
      <c r="AQ20" s="122">
        <f>IF($A$27="ENTP=Entertain/Social/Prepaid",$Y$27,0)</f>
        <v>0</v>
      </c>
    </row>
    <row r="21" spans="1:43" ht="20.100000000000001" customHeight="1">
      <c r="A21" s="315"/>
      <c r="B21" s="316"/>
      <c r="C21" s="138"/>
      <c r="D21" s="136"/>
      <c r="E21" s="137"/>
      <c r="F21" s="136"/>
      <c r="G21" s="138"/>
      <c r="H21" s="136"/>
      <c r="I21" s="138"/>
      <c r="J21" s="136"/>
      <c r="K21" s="138"/>
      <c r="L21" s="136"/>
      <c r="M21" s="138"/>
      <c r="N21" s="136"/>
      <c r="O21" s="138"/>
      <c r="P21" s="136"/>
      <c r="Q21" s="27"/>
      <c r="R21" s="163"/>
      <c r="S21" s="185"/>
      <c r="T21" s="274"/>
      <c r="U21" s="275"/>
      <c r="V21" s="276"/>
      <c r="W21" s="164"/>
      <c r="X21" s="165"/>
      <c r="Y21" s="114">
        <f t="shared" si="1"/>
        <v>0</v>
      </c>
      <c r="Z21" s="73"/>
      <c r="AA21" s="122">
        <f>IF($A$11="GFTP=Gifts Prepaid",$Y$11,0)</f>
        <v>0</v>
      </c>
      <c r="AB21" s="122">
        <f>IF($A$12="GFTP=Gifts Prepaid",$Y$12,0)</f>
        <v>0</v>
      </c>
      <c r="AC21" s="122">
        <f>IF($A$13="GFTP=Gifts Prepaid",$Y$13,0)</f>
        <v>0</v>
      </c>
      <c r="AD21" s="122">
        <f>IF($A$14="GFTP=Gifts Prepaid",$Y$14,0)</f>
        <v>0</v>
      </c>
      <c r="AE21" s="122">
        <f>IF($A$15="GFTP=Gifts Prepaid",$Y$15,0)</f>
        <v>0</v>
      </c>
      <c r="AF21" s="122">
        <f>IF($A$16="GFTP=Gifts Prepaid",$Y$16,0)</f>
        <v>0</v>
      </c>
      <c r="AG21" s="122">
        <f>IF($A$17="GFTP=Gifts Prepaid",$Y$17,0)</f>
        <v>0</v>
      </c>
      <c r="AH21" s="122">
        <f>IF($A$18="GFTP=Gifts Prepaid",$Y$18,0)</f>
        <v>0</v>
      </c>
      <c r="AI21" s="122">
        <f>IF($A$19="GFTP=Gifts Prepaid",$Y$19,0)</f>
        <v>0</v>
      </c>
      <c r="AJ21" s="122">
        <f>IF($A$20="GFTP=Gifts Prepaid",$Y$20,0)</f>
        <v>0</v>
      </c>
      <c r="AK21" s="122">
        <f>IF($A$21="GFTP=Gifts Prepaid",$Y$21,0)</f>
        <v>0</v>
      </c>
      <c r="AL21" s="122">
        <f>IF($A$22="GFTP=Gifts Prepaid",$Y$22,0)</f>
        <v>0</v>
      </c>
      <c r="AM21" s="122">
        <f>IF($A$23="GFTP=Gifts Prepaid",$Y$23,0)</f>
        <v>0</v>
      </c>
      <c r="AN21" s="122">
        <f>IF($A$24="GFTP=Gifts Prepaid",$Y$24,0)</f>
        <v>0</v>
      </c>
      <c r="AO21" s="122">
        <f>IF($A$25="GFTP=Gifts Prepaid",$Y$25,0)</f>
        <v>0</v>
      </c>
      <c r="AP21" s="122">
        <f>IF($A$26="GFTP=Gifts Prepaid",$Y$26,0)</f>
        <v>0</v>
      </c>
      <c r="AQ21" s="122">
        <f>IF($A$27="GFTP=Gifts Prepaid",$Y$27,0)</f>
        <v>0</v>
      </c>
    </row>
    <row r="22" spans="1:43" ht="20.100000000000001" customHeight="1">
      <c r="A22" s="315"/>
      <c r="B22" s="316"/>
      <c r="C22" s="138"/>
      <c r="D22" s="136"/>
      <c r="E22" s="137"/>
      <c r="F22" s="136"/>
      <c r="G22" s="138"/>
      <c r="H22" s="136"/>
      <c r="I22" s="138"/>
      <c r="J22" s="136"/>
      <c r="K22" s="138"/>
      <c r="L22" s="136"/>
      <c r="M22" s="138"/>
      <c r="N22" s="136"/>
      <c r="O22" s="138"/>
      <c r="P22" s="136"/>
      <c r="Q22" s="27"/>
      <c r="R22" s="163"/>
      <c r="S22" s="185"/>
      <c r="T22" s="274"/>
      <c r="U22" s="275"/>
      <c r="V22" s="276"/>
      <c r="W22" s="164"/>
      <c r="X22" s="165"/>
      <c r="Y22" s="114">
        <f t="shared" si="1"/>
        <v>0</v>
      </c>
      <c r="AA22" s="122">
        <f>IF($A$11="INTP=Internet Access Prepaid",$Y$11,0)</f>
        <v>0</v>
      </c>
      <c r="AB22" s="122">
        <f>IF($A$12="INTP=Internet Access Prepaid",$Y$12,0)</f>
        <v>0</v>
      </c>
      <c r="AC22" s="122">
        <f>IF($A$13="INTP=Internet Access Prepaid",$Y$13,0)</f>
        <v>0</v>
      </c>
      <c r="AD22" s="122">
        <f>IF($A$14="INTP=Internet Access Prepaid",$Y$14,0)</f>
        <v>0</v>
      </c>
      <c r="AE22" s="122">
        <f>IF($A$15="INTP=Internet Access Prepaid",$Y$15,0)</f>
        <v>0</v>
      </c>
      <c r="AF22" s="122">
        <f>IF($A$16="INTP=Internet Access Prepaid",$Y$16,0)</f>
        <v>0</v>
      </c>
      <c r="AG22" s="122">
        <f>IF($A$17="INTP=Internet Access Prepaid",$Y$17,0)</f>
        <v>0</v>
      </c>
      <c r="AH22" s="122">
        <f>IF($A$18="INTP=Internet Access Prepaid",$Y$18,0)</f>
        <v>0</v>
      </c>
      <c r="AI22" s="122">
        <f>IF($A$19="INTP=Internet Access Prepaid",$Y$19,0)</f>
        <v>0</v>
      </c>
      <c r="AJ22" s="122">
        <f>IF($A$20="INTP=Internet Access Prepaid",$Y$20,0)</f>
        <v>0</v>
      </c>
      <c r="AK22" s="122">
        <f>IF($A$21="INTP=Internet Access Prepaid",$Y$21,0)</f>
        <v>0</v>
      </c>
      <c r="AL22" s="122">
        <f>IF($A$22="INTP=Internet Access Prepaid",$Y$22,0)</f>
        <v>0</v>
      </c>
      <c r="AM22" s="122">
        <f>IF($A$23="INTP=Internet Access Prepaid",$Y$23,0)</f>
        <v>0</v>
      </c>
      <c r="AN22" s="122">
        <f>IF($A$24="INTP=Internet Access Prepaid",$Y$24,0)</f>
        <v>0</v>
      </c>
      <c r="AO22" s="122">
        <f>IF($A$25="INTP=Internet Access Prepaid",$Y$25,0)</f>
        <v>0</v>
      </c>
      <c r="AP22" s="122">
        <f>IF($A$26="INTP=Internet Access Prepaid",$Y$26,0)</f>
        <v>0</v>
      </c>
      <c r="AQ22" s="122">
        <f>IF($A$27="INTP=Internet Access Prepaid",$Y$27,0)</f>
        <v>0</v>
      </c>
    </row>
    <row r="23" spans="1:43" ht="20.100000000000001" customHeight="1">
      <c r="A23" s="315"/>
      <c r="B23" s="316"/>
      <c r="C23" s="138"/>
      <c r="D23" s="136"/>
      <c r="E23" s="137"/>
      <c r="F23" s="136"/>
      <c r="G23" s="138"/>
      <c r="H23" s="136"/>
      <c r="I23" s="138"/>
      <c r="J23" s="136"/>
      <c r="K23" s="138"/>
      <c r="L23" s="136"/>
      <c r="M23" s="138"/>
      <c r="N23" s="136"/>
      <c r="O23" s="138"/>
      <c r="P23" s="136"/>
      <c r="Q23" s="27"/>
      <c r="R23" s="163"/>
      <c r="S23" s="185"/>
      <c r="T23" s="274"/>
      <c r="U23" s="275"/>
      <c r="V23" s="276"/>
      <c r="W23" s="164"/>
      <c r="X23" s="165"/>
      <c r="Y23" s="114">
        <f t="shared" si="1"/>
        <v>0</v>
      </c>
      <c r="AA23" s="122">
        <f>IF($A$11="POSP=Postage/Ship Prepaid",$Y$11,0)</f>
        <v>0</v>
      </c>
      <c r="AB23" s="122">
        <f>IF($A$12="POSP=Postage/Ship Prepaid",$Y$12,0)</f>
        <v>0</v>
      </c>
      <c r="AC23" s="122">
        <f>IF($A$13="POSP=Postage/Ship Prepaid",$Y$13,0)</f>
        <v>0</v>
      </c>
      <c r="AD23" s="122">
        <f>IF($A$14="POSP=Postage/Ship Prepaid",$Y$14,0)</f>
        <v>0</v>
      </c>
      <c r="AE23" s="122">
        <f>IF($A$15="POSP=Postage/Ship Prepaid",$Y$15,0)</f>
        <v>0</v>
      </c>
      <c r="AF23" s="122">
        <f>IF($A$16="POSP=Postage/Ship Prepaid",$Y$16,0)</f>
        <v>0</v>
      </c>
      <c r="AG23" s="122">
        <f>IF($A$17="POSP=Postage/Ship Prepaid",$Y$17,0)</f>
        <v>0</v>
      </c>
      <c r="AH23" s="122">
        <f>IF($A$18="POSP=Postage/Ship Prepaid",$Y$18,0)</f>
        <v>0</v>
      </c>
      <c r="AI23" s="122">
        <f>IF($A$19="POSP=Postage/Ship Prepaid",$Y$19,0)</f>
        <v>0</v>
      </c>
      <c r="AJ23" s="122">
        <f>IF($A$20="POSP=Postage/Ship Prepaid",$Y$20,0)</f>
        <v>0</v>
      </c>
      <c r="AK23" s="122">
        <f>IF($A$21="POSP=Postage/Ship Prepaid",$Y$21,0)</f>
        <v>0</v>
      </c>
      <c r="AL23" s="122">
        <f>IF($A$22="POSP=Postage/Ship Prepaid",$Y$22,0)</f>
        <v>0</v>
      </c>
      <c r="AM23" s="122">
        <f>IF($A$23="POSP=Postage/Ship Prepaid",$Y$23,0)</f>
        <v>0</v>
      </c>
      <c r="AN23" s="122">
        <f>IF($A$24="POSP=Postage/Ship Prepaid",$Y$24,0)</f>
        <v>0</v>
      </c>
      <c r="AO23" s="122">
        <f>IF($A$25="POSP=Postage/Ship Prepaid",$Y$25,0)</f>
        <v>0</v>
      </c>
      <c r="AP23" s="122">
        <f>IF($A$26="POSP=Postage/Ship Prepaid",$Y$26,0)</f>
        <v>0</v>
      </c>
      <c r="AQ23" s="122">
        <f>IF($A$27="POSP=Postage/Ship Prepaid",$Y$27,0)</f>
        <v>0</v>
      </c>
    </row>
    <row r="24" spans="1:43" ht="20.100000000000001" customHeight="1">
      <c r="A24" s="315"/>
      <c r="B24" s="316"/>
      <c r="C24" s="138"/>
      <c r="D24" s="136"/>
      <c r="E24" s="137"/>
      <c r="F24" s="136"/>
      <c r="G24" s="138"/>
      <c r="H24" s="136"/>
      <c r="I24" s="138"/>
      <c r="J24" s="136"/>
      <c r="K24" s="138"/>
      <c r="L24" s="136"/>
      <c r="M24" s="138"/>
      <c r="N24" s="136"/>
      <c r="O24" s="138"/>
      <c r="P24" s="136"/>
      <c r="Q24" s="27"/>
      <c r="R24" s="163"/>
      <c r="S24" s="185"/>
      <c r="T24" s="274"/>
      <c r="U24" s="275"/>
      <c r="V24" s="276"/>
      <c r="W24" s="164"/>
      <c r="X24" s="165"/>
      <c r="Y24" s="114">
        <f t="shared" si="1"/>
        <v>0</v>
      </c>
      <c r="AA24" s="122">
        <f>IF($A$11="TELP=Telephone/Fax Prepaid",$Y$11,0)</f>
        <v>0</v>
      </c>
      <c r="AB24" s="122">
        <f>IF($A$12="TELP=Telephone/Fax Prepaid",$Y$12,0)</f>
        <v>0</v>
      </c>
      <c r="AC24" s="122">
        <f>IF($A$13="TELP=Telephone/Fax Prepaid",$Y$13,0)</f>
        <v>0</v>
      </c>
      <c r="AD24" s="122">
        <f>IF($A$14="TELP=Telephone/Fax Prepaid",$Y$14,0)</f>
        <v>0</v>
      </c>
      <c r="AE24" s="122">
        <f>IF($A$15="TELP=Telephone/Fax Prepaid",$Y$15,0)</f>
        <v>0</v>
      </c>
      <c r="AF24" s="122">
        <f>IF($A$16="TELP=Telephone/Fax Prepaid",$Y$16,0)</f>
        <v>0</v>
      </c>
      <c r="AG24" s="122">
        <f>IF($A$17="TELP=Telephone/Fax Prepaid",$Y$17,0)</f>
        <v>0</v>
      </c>
      <c r="AH24" s="122">
        <f>IF($A$18="TELP=Telephone/Fax Prepaid",$Y$18,0)</f>
        <v>0</v>
      </c>
      <c r="AI24" s="122">
        <f>IF($A$19="TELP=Telephone/Fax Prepaid",$Y$19,0)</f>
        <v>0</v>
      </c>
      <c r="AJ24" s="122">
        <f>IF($A$20="TELP=Telephone/Fax Prepaid",$Y$20,0)</f>
        <v>0</v>
      </c>
      <c r="AK24" s="122">
        <f>IF($A$21="TELP=Telephone/Fax Prepaid",$Y$21,0)</f>
        <v>0</v>
      </c>
      <c r="AL24" s="122">
        <f>IF($A$22="TELP=Telephone/Fax Prepaid",$Y$22,0)</f>
        <v>0</v>
      </c>
      <c r="AM24" s="122">
        <f>IF($A$23="TELP=Telephone/Fax Prepaid",$Y$23,0)</f>
        <v>0</v>
      </c>
      <c r="AN24" s="122">
        <f>IF($A$24="TELP=Telephone/Fax Prepaid",$Y$24,0)</f>
        <v>0</v>
      </c>
      <c r="AO24" s="122">
        <f>IF($A$25="TELP=Telephone/Fax Prepaid",$Y$25,0)</f>
        <v>0</v>
      </c>
      <c r="AP24" s="122">
        <f>IF($A$26="TELP=Telephone/Fax Prepaid",$Y$26,0)</f>
        <v>0</v>
      </c>
      <c r="AQ24" s="122">
        <f>IF($A$27="TELP=Telephone/Fax Prepaid",$Y$27,0)</f>
        <v>0</v>
      </c>
    </row>
    <row r="25" spans="1:43" ht="20.100000000000001" customHeight="1">
      <c r="A25" s="315"/>
      <c r="B25" s="316"/>
      <c r="C25" s="138"/>
      <c r="D25" s="136"/>
      <c r="E25" s="137"/>
      <c r="F25" s="136"/>
      <c r="G25" s="138"/>
      <c r="H25" s="136"/>
      <c r="I25" s="138"/>
      <c r="J25" s="136"/>
      <c r="K25" s="138"/>
      <c r="L25" s="136"/>
      <c r="M25" s="138"/>
      <c r="N25" s="136"/>
      <c r="O25" s="138"/>
      <c r="P25" s="136"/>
      <c r="Q25" s="27"/>
      <c r="R25" s="163"/>
      <c r="S25" s="185"/>
      <c r="T25" s="274"/>
      <c r="U25" s="275"/>
      <c r="V25" s="276"/>
      <c r="W25" s="164"/>
      <c r="X25" s="165"/>
      <c r="Y25" s="114">
        <f t="shared" si="1"/>
        <v>0</v>
      </c>
      <c r="AA25" s="122">
        <f>IF($A$11="TTRP=Trainee Travel Prepaid",$Y$11,0)</f>
        <v>0</v>
      </c>
      <c r="AB25" s="122">
        <f>IF($A$12="TTRP=Trainee Travel Prepaid",$Y$12,0)</f>
        <v>0</v>
      </c>
      <c r="AC25" s="122">
        <f>IF($A$13="TTRP=Trainee Travel Prepaid",$Y$13,0)</f>
        <v>0</v>
      </c>
      <c r="AD25" s="122">
        <f>IF($A$14="TTRP=Trainee Travel Prepaid",$Y$14,0)</f>
        <v>0</v>
      </c>
      <c r="AE25" s="122">
        <f>IF($A$15="TTRP=Trainee Travel Prepaid",$Y$15,0)</f>
        <v>0</v>
      </c>
      <c r="AF25" s="122">
        <f>IF($A$16="TTRP=Trainee Travel Prepaid",$Y$16,0)</f>
        <v>0</v>
      </c>
      <c r="AG25" s="122">
        <f>IF($A$17="TTRP=Trainee Travel Prepaid",$Y$17,0)</f>
        <v>0</v>
      </c>
      <c r="AH25" s="122">
        <f>IF($A$18="TTRP=Trainee Travel Prepaid",$Y$18,0)</f>
        <v>0</v>
      </c>
      <c r="AI25" s="122">
        <f>IF($A$19="TTRP=Trainee Travel Prepaid",$Y$19,0)</f>
        <v>0</v>
      </c>
      <c r="AJ25" s="122">
        <f>IF($A$20="TTRP=Trainee Travel Prepaid",$Y$20,0)</f>
        <v>0</v>
      </c>
      <c r="AK25" s="122">
        <f>IF($A$21="TTRP=Trainee Travel Prepaid",$Y$21,0)</f>
        <v>0</v>
      </c>
      <c r="AL25" s="122">
        <f>IF($A$22="TTRP=Trainee Travel Prepaid",$Y$22,0)</f>
        <v>0</v>
      </c>
      <c r="AM25" s="122">
        <f>IF($A$23="TTRP=Trainee Travel Prepaid",$Y$23,0)</f>
        <v>0</v>
      </c>
      <c r="AN25" s="122">
        <f>IF($A$24="TTRP=Trainee Travel Prepaid",$Y$24,0)</f>
        <v>0</v>
      </c>
      <c r="AO25" s="122">
        <f>IF($A$25="TTRP=Trainee Travel Prepaid",$Y$25,0)</f>
        <v>0</v>
      </c>
      <c r="AP25" s="122">
        <f>IF($A$26="TTRP=Trainee Travel Prepaid",$Y$26,0)</f>
        <v>0</v>
      </c>
      <c r="AQ25" s="122">
        <f>IF($A$27="TTRP=Trainee Travel Prepaid",$Y$27,0)</f>
        <v>0</v>
      </c>
    </row>
    <row r="26" spans="1:43" ht="20.100000000000001" customHeight="1">
      <c r="A26" s="315"/>
      <c r="B26" s="316"/>
      <c r="C26" s="138"/>
      <c r="D26" s="136"/>
      <c r="E26" s="137"/>
      <c r="F26" s="136"/>
      <c r="G26" s="138"/>
      <c r="H26" s="136"/>
      <c r="I26" s="138"/>
      <c r="J26" s="136"/>
      <c r="K26" s="138"/>
      <c r="L26" s="136"/>
      <c r="M26" s="138"/>
      <c r="N26" s="136"/>
      <c r="O26" s="138"/>
      <c r="P26" s="136"/>
      <c r="Q26" s="27"/>
      <c r="R26" s="163"/>
      <c r="S26" s="185"/>
      <c r="T26" s="274"/>
      <c r="U26" s="275"/>
      <c r="V26" s="276"/>
      <c r="W26" s="164"/>
      <c r="X26" s="165"/>
      <c r="Y26" s="114">
        <f t="shared" si="1"/>
        <v>0</v>
      </c>
      <c r="AA26" s="122">
        <f>IF($A$11="OTP=Other Expenses Prepaid",$Y$11,0)</f>
        <v>0</v>
      </c>
      <c r="AB26" s="122">
        <f>IF($A$12="OTP=Other Expenses Prepaid",$Y$12,0)</f>
        <v>0</v>
      </c>
      <c r="AC26" s="122">
        <f>IF($A$13="OTP=Other Expenses Prepaid",$Y$13,0)</f>
        <v>0</v>
      </c>
      <c r="AD26" s="122">
        <f>IF($A$14="OTP=Other Expenses Prepaid",$Y$14,0)</f>
        <v>0</v>
      </c>
      <c r="AE26" s="122">
        <f>IF($A$15="OTP=Other Expenses Prepaid",$Y$15,0)</f>
        <v>0</v>
      </c>
      <c r="AF26" s="122">
        <f>IF($A$16="OTP=Other Expenses Prepaid",$Y$16,0)</f>
        <v>0</v>
      </c>
      <c r="AG26" s="122">
        <f>IF($A$17="OTP=Other Expenses Prepaid",$Y$17,0)</f>
        <v>0</v>
      </c>
      <c r="AH26" s="122">
        <f>IF($A$18="OTP=Other Expenses Prepaid",$Y$18,0)</f>
        <v>0</v>
      </c>
      <c r="AI26" s="122">
        <f>IF($A$19="OTP=Other Expenses Prepaid",$Y$19,0)</f>
        <v>0</v>
      </c>
      <c r="AJ26" s="122">
        <f>IF($A$20="OTP=Other Expenses Prepaid",$Y$20,0)</f>
        <v>0</v>
      </c>
      <c r="AK26" s="122">
        <f>IF($A$21="OTP=Other Expenses Prepaid",$Y$21,0)</f>
        <v>0</v>
      </c>
      <c r="AL26" s="122">
        <f>IF($A$22="OTP=Other Expenses Prepaid",$Y$22,0)</f>
        <v>0</v>
      </c>
      <c r="AM26" s="122">
        <f>IF($A$23="OTP=Other Expenses Prepaid",$Y$23,0)</f>
        <v>0</v>
      </c>
      <c r="AN26" s="122">
        <f>IF($A$24="OTP=Other Expenses Prepaid",$Y$24,0)</f>
        <v>0</v>
      </c>
      <c r="AO26" s="122">
        <f>IF($A$25="OTP=Other Expenses Prepaid",$Y$25,0)</f>
        <v>0</v>
      </c>
      <c r="AP26" s="122">
        <f>IF($A$26="OTP=Other Expenses Prepaid",$Y$26,0)</f>
        <v>0</v>
      </c>
      <c r="AQ26" s="122">
        <f>IF($A$27="OTP=Other Expenses Prepaid",$Y$27,0)</f>
        <v>0</v>
      </c>
    </row>
    <row r="27" spans="1:43" ht="20.100000000000001" customHeight="1" thickBot="1">
      <c r="A27" s="315"/>
      <c r="B27" s="316"/>
      <c r="C27" s="135"/>
      <c r="D27" s="136"/>
      <c r="E27" s="137"/>
      <c r="F27" s="136"/>
      <c r="G27" s="138"/>
      <c r="H27" s="136"/>
      <c r="I27" s="138"/>
      <c r="J27" s="136"/>
      <c r="K27" s="138"/>
      <c r="L27" s="136"/>
      <c r="M27" s="138"/>
      <c r="N27" s="136"/>
      <c r="O27" s="138"/>
      <c r="P27" s="136"/>
      <c r="Q27" s="28"/>
      <c r="R27" s="166"/>
      <c r="S27" s="186"/>
      <c r="T27" s="283"/>
      <c r="U27" s="284"/>
      <c r="V27" s="285"/>
      <c r="W27" s="167"/>
      <c r="X27" s="165"/>
      <c r="Y27" s="114">
        <f t="shared" si="1"/>
        <v>0</v>
      </c>
      <c r="AA27" s="198">
        <f>IF($A$11="OTDP=Dev Other Exp Prepaid",$Y$11,0)</f>
        <v>0</v>
      </c>
      <c r="AB27" s="198">
        <f>IF($A$12="OTDP=Dev Other Exp Prepaid",$Y$12,0)</f>
        <v>0</v>
      </c>
      <c r="AC27" s="198">
        <f>IF($A$13="OTDP=Dev Other Exp Prepaid",$Y$13,0)</f>
        <v>0</v>
      </c>
      <c r="AD27" s="198">
        <f>IF($A$14="OTDP=Dev Other Exp Prepaid",$Y$14,0)</f>
        <v>0</v>
      </c>
      <c r="AE27" s="198">
        <f>IF($A$15="OTDP=Dev Other Exp Prepaid",$Y$15,0)</f>
        <v>0</v>
      </c>
      <c r="AF27" s="198">
        <f>IF($A$16="OTDP=Dev Other Exp Prepaid",$Y$16,0)</f>
        <v>0</v>
      </c>
      <c r="AG27" s="198">
        <f>IF($A$17="OTDP=Dev Other Exp Prepaid",$Y$17,0)</f>
        <v>0</v>
      </c>
      <c r="AH27" s="198">
        <f>IF($A$18="OTDP=Dev Other Exp Prepaid",$Y$18,0)</f>
        <v>0</v>
      </c>
      <c r="AI27" s="198">
        <f>IF($A$19="OTDP=Dev Other Exp Prepaid",$Y$19,0)</f>
        <v>0</v>
      </c>
      <c r="AJ27" s="198">
        <f>IF($A$20="OTDP=Dev Other Exp Prepaid",$Y$20,0)</f>
        <v>0</v>
      </c>
      <c r="AK27" s="198">
        <f>IF($A$21="OTDP=Dev Other Exp Prepaid",$Y$21,0)</f>
        <v>0</v>
      </c>
      <c r="AL27" s="198">
        <f>IF($A$22="OTDP=Dev Other Exp Prepaid",$Y$22,0)</f>
        <v>0</v>
      </c>
      <c r="AM27" s="198">
        <f>IF($A$23="OTDP=Dev Other Exp Prepaid",$Y$23,0)</f>
        <v>0</v>
      </c>
      <c r="AN27" s="198">
        <f>IF($A$24="OTDP=Dev Other Exp Prepaid",$Y$24,0)</f>
        <v>0</v>
      </c>
      <c r="AO27" s="198">
        <f>IF($A$25="OTDP=Dev Other Exp Prepaid",$Y$25,0)</f>
        <v>0</v>
      </c>
      <c r="AP27" s="198">
        <f>IF($A$26="OTDP=Dev Other Exp Prepaid",$Y$26,0)</f>
        <v>0</v>
      </c>
      <c r="AQ27" s="198">
        <f>IF($A$27="OTDP=Dev Other Exp Prepaid",$Y$27,0)</f>
        <v>0</v>
      </c>
    </row>
    <row r="28" spans="1:43" s="47" customFormat="1" ht="20.100000000000001" customHeight="1" thickBot="1">
      <c r="A28" s="121" t="s">
        <v>84</v>
      </c>
      <c r="B28" s="112"/>
      <c r="C28" s="112"/>
      <c r="D28" s="112"/>
      <c r="E28" s="112"/>
      <c r="F28" s="327" t="s">
        <v>85</v>
      </c>
      <c r="G28" s="327"/>
      <c r="H28" s="139"/>
      <c r="I28" s="327" t="s">
        <v>31</v>
      </c>
      <c r="J28" s="327"/>
      <c r="K28" s="327"/>
      <c r="L28" s="139"/>
      <c r="M28" s="327" t="s">
        <v>98</v>
      </c>
      <c r="N28" s="327"/>
      <c r="O28" s="327"/>
      <c r="P28" s="140"/>
      <c r="Q28" s="46"/>
      <c r="R28" s="282" t="s">
        <v>99</v>
      </c>
      <c r="S28" s="282"/>
      <c r="T28" s="282"/>
      <c r="U28" s="273"/>
      <c r="V28" s="273"/>
      <c r="W28" s="161">
        <f>+P28*H28</f>
        <v>0</v>
      </c>
      <c r="X28" s="154">
        <f>+U28*L28</f>
        <v>0</v>
      </c>
      <c r="Y28" s="153">
        <f>+X28+W28</f>
        <v>0</v>
      </c>
      <c r="AA28" s="198">
        <f>IF($A$11="ARP=Airfare Prepaid",$Y$11,0)</f>
        <v>0</v>
      </c>
      <c r="AB28" s="198">
        <f>IF($A$12="ARP=Airfare Prepaid",$Y$12,0)</f>
        <v>0</v>
      </c>
      <c r="AC28" s="198">
        <f>IF($A$13="ARP=Airfare Prepaid",$Y$13,0)</f>
        <v>0</v>
      </c>
      <c r="AD28" s="198">
        <f>IF($A$14="ARP=Airfare Prepaid",$Y$14,0)</f>
        <v>0</v>
      </c>
      <c r="AE28" s="198">
        <f>IF($A$15="ARP=Airfare Prepaid",$Y$15,0)</f>
        <v>0</v>
      </c>
      <c r="AF28" s="198">
        <f>IF($A$16="ARP=Airfare Prepaid",$Y$16,0)</f>
        <v>0</v>
      </c>
      <c r="AG28" s="198">
        <f>IF($A$17="ARP=Airfare Prepaid",$Y$17,0)</f>
        <v>0</v>
      </c>
      <c r="AH28" s="198">
        <f>IF($A$18="ARP=Airfare Prepaid",$Y$18,0)</f>
        <v>0</v>
      </c>
      <c r="AI28" s="198">
        <f>IF($A$19="ARP=Airfare Prepaid",$Y$19,0)</f>
        <v>0</v>
      </c>
      <c r="AJ28" s="198">
        <f>IF($A$20="ARP=Airfare Prepaid",$Y$20,0)</f>
        <v>0</v>
      </c>
      <c r="AK28" s="198">
        <f>IF($A$21="ARP=Airfare Prepaid",$Y$21,0)</f>
        <v>0</v>
      </c>
      <c r="AL28" s="198">
        <f>IF($A$22="ARP=Airfare Prepaid",$Y$22,0)</f>
        <v>0</v>
      </c>
      <c r="AM28" s="198">
        <f>IF($A$23="ARP=Airfare Prepaid",$Y$23,0)</f>
        <v>0</v>
      </c>
      <c r="AN28" s="198">
        <f>IF($A$24="ARP=Airfare Prepaid",$Y$24,0)</f>
        <v>0</v>
      </c>
      <c r="AO28" s="198">
        <f>IF($A$25="ARP=Airfare Prepaid",$Y$25,0)</f>
        <v>0</v>
      </c>
      <c r="AP28" s="198">
        <f>IF($A$26="ARP=Airfare Prepaid",$Y$26,0)</f>
        <v>0</v>
      </c>
      <c r="AQ28" s="198">
        <f>IF($A$27="ARP=Airfare Prepaid",$Y$27,0)</f>
        <v>0</v>
      </c>
    </row>
    <row r="29" spans="1:43" ht="20.100000000000001" customHeight="1">
      <c r="A29" s="325" t="s">
        <v>115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13"/>
      <c r="R29" s="270" t="s">
        <v>105</v>
      </c>
      <c r="S29" s="271"/>
      <c r="T29" s="271"/>
      <c r="U29" s="271"/>
      <c r="V29" s="272"/>
      <c r="W29" s="421" t="s">
        <v>106</v>
      </c>
      <c r="X29" s="422"/>
      <c r="Y29" s="116">
        <f>+'Travel Expense pg1'!Y31</f>
        <v>0</v>
      </c>
      <c r="AA29" s="198">
        <f>IF($A$11="ARDP=Dev Airfare Prepaid",$Y$11,0)</f>
        <v>0</v>
      </c>
      <c r="AB29" s="198">
        <f>IF($A$12="ARDP=Dev Airfare Prepaid",$Y$12,0)</f>
        <v>0</v>
      </c>
      <c r="AC29" s="198">
        <f>IF($A$13="ARDP=Dev Airfare Prepaid",$Y$13,0)</f>
        <v>0</v>
      </c>
      <c r="AD29" s="198">
        <f>IF($A$14="ARDP=Dev Airfare Prepaid",$Y$14,0)</f>
        <v>0</v>
      </c>
      <c r="AE29" s="198">
        <f>IF($A$15="ARDP=Dev Airfare Prepaid",$Y$15,0)</f>
        <v>0</v>
      </c>
      <c r="AF29" s="198">
        <f>IF($A$16="ARDP=Dev Airfare Prepaid",$Y$16,0)</f>
        <v>0</v>
      </c>
      <c r="AG29" s="198">
        <f>IF($A$17="ARDP=Dev Airfare Prepaid",$Y$17,0)</f>
        <v>0</v>
      </c>
      <c r="AH29" s="198">
        <f>IF($A$18="ARDP=Dev Airfare Prepaid",$Y$18,0)</f>
        <v>0</v>
      </c>
      <c r="AI29" s="198">
        <f>IF($A$19="ARDP=Dev Airfare Prepaid",$Y$19,0)</f>
        <v>0</v>
      </c>
      <c r="AJ29" s="198">
        <f>IF($A$20="ARDP=Dev Airfare Prepaid",$Y$20,0)</f>
        <v>0</v>
      </c>
      <c r="AK29" s="198">
        <f>IF($A$21="ARDP=Dev Airfare Prepaid",$Y$21,0)</f>
        <v>0</v>
      </c>
      <c r="AL29" s="198">
        <f>IF($A$22="ARDP=Dev Airfare Prepaid",$Y$22,0)</f>
        <v>0</v>
      </c>
      <c r="AM29" s="198">
        <f>IF($A$23="ARDP=Dev Airfare Prepaid",$Y$23,0)</f>
        <v>0</v>
      </c>
      <c r="AN29" s="198">
        <f>IF($A$24="ARDP=Dev Airfare Prepaid",$Y$24,0)</f>
        <v>0</v>
      </c>
      <c r="AO29" s="198">
        <f>IF($A$25="ARDP=Dev Airfare Prepaid",$Y$25,0)</f>
        <v>0</v>
      </c>
      <c r="AP29" s="198">
        <f>IF($A$26="ARDP=Dev Airfare Prepaid",$Y$26,0)</f>
        <v>0</v>
      </c>
      <c r="AQ29" s="198">
        <f>IF($A$27="ARDP=Dev Airfare Prepaid",$Y$27,0)</f>
        <v>0</v>
      </c>
    </row>
    <row r="30" spans="1:43" ht="20.100000000000001" customHeight="1" thickBot="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R30" s="180"/>
      <c r="S30" s="181"/>
      <c r="T30" s="181"/>
      <c r="U30" s="181"/>
      <c r="V30" s="181"/>
      <c r="W30" s="410" t="s">
        <v>109</v>
      </c>
      <c r="X30" s="411"/>
      <c r="Y30" s="114">
        <f>SUM(Y8:Y28)</f>
        <v>0</v>
      </c>
      <c r="AA30" s="198">
        <f>IF($A$11="PKP=Parking Prepaid",$Y$11,0)</f>
        <v>0</v>
      </c>
      <c r="AB30" s="198">
        <f>IF($A$12="PKP=Parking Prepaid",$Y$12,0)</f>
        <v>0</v>
      </c>
      <c r="AC30" s="198">
        <f>IF($A$13="PKP=Parking Prepaid",$Y$13,0)</f>
        <v>0</v>
      </c>
      <c r="AD30" s="198">
        <f>IF($A$14="PKP=Parking Prepaid",$Y$14,0)</f>
        <v>0</v>
      </c>
      <c r="AE30" s="198">
        <f>IF($A$15="PKP=Parking Prepaid",$Y$15,0)</f>
        <v>0</v>
      </c>
      <c r="AF30" s="198">
        <f>IF($A$16="PKP=Parking Prepaid",$Y$16,0)</f>
        <v>0</v>
      </c>
      <c r="AG30" s="198">
        <f>IF($A$17="PKP=Parking Prepaid",$Y$17,0)</f>
        <v>0</v>
      </c>
      <c r="AH30" s="198">
        <f>IF($A$18="PKP=Parking Prepaid",$Y$18,0)</f>
        <v>0</v>
      </c>
      <c r="AI30" s="198">
        <f>IF($A$19="PKP=Parking Prepaid",$Y$19,0)</f>
        <v>0</v>
      </c>
      <c r="AJ30" s="198">
        <f>IF($A$20="PKP=Parking Prepaid",$Y$20,0)</f>
        <v>0</v>
      </c>
      <c r="AK30" s="198">
        <f>IF($A$21="PKP=Parking Prepaid",$Y$21,0)</f>
        <v>0</v>
      </c>
      <c r="AL30" s="198">
        <f>IF($A$22="PKP=Parking Prepaid",$Y$22,0)</f>
        <v>0</v>
      </c>
      <c r="AM30" s="198">
        <f>IF($A$23="PKP=Parking Prepaid",$Y$23,0)</f>
        <v>0</v>
      </c>
      <c r="AN30" s="198">
        <f>IF($A$24="PKP=Parking Prepaid",$Y$24,0)</f>
        <v>0</v>
      </c>
      <c r="AO30" s="198">
        <f>IF($A$25="PKP=Parking Prepaid",$Y$25,0)</f>
        <v>0</v>
      </c>
      <c r="AP30" s="198">
        <f>IF($A$26="PKP=Parking Prepaid",$Y$26,0)</f>
        <v>0</v>
      </c>
      <c r="AQ30" s="198">
        <f>IF($A$27="PKP=Parking Prepaid",$Y$27,0)</f>
        <v>0</v>
      </c>
    </row>
    <row r="31" spans="1:43" ht="12.95" customHeight="1" thickTop="1" thickBot="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29"/>
      <c r="R31" s="294" t="s">
        <v>94</v>
      </c>
      <c r="S31" s="295"/>
      <c r="T31" s="295"/>
      <c r="U31" s="295"/>
      <c r="V31" s="295"/>
      <c r="W31" s="295"/>
      <c r="X31" s="296"/>
      <c r="Y31" s="182">
        <f>+Y30+Y29</f>
        <v>0</v>
      </c>
      <c r="AA31" s="198">
        <f>IF($A$11="PKDP=Dev Parking Prepaid",$Y$11,0)</f>
        <v>0</v>
      </c>
      <c r="AB31" s="198">
        <f>IF($A$12="PKDP=Dev Parking Prepaid",$Y$12,0)</f>
        <v>0</v>
      </c>
      <c r="AC31" s="198">
        <f>IF($A$13="PKDP=Dev Parking Prepaid",$Y$13,0)</f>
        <v>0</v>
      </c>
      <c r="AD31" s="198">
        <f>IF($A$14="PKDP=Dev Parking Prepaid",$Y$14,0)</f>
        <v>0</v>
      </c>
      <c r="AE31" s="198">
        <f>IF($A$15="PKDP=Dev Parking Prepaid",$Y$15,0)</f>
        <v>0</v>
      </c>
      <c r="AF31" s="198">
        <f>IF($A$16="PKDP=Dev Parking Prepaid",$Y$16,0)</f>
        <v>0</v>
      </c>
      <c r="AG31" s="198">
        <f>IF($A$17="PKDP=Dev Parking Prepaid",$Y$17,0)</f>
        <v>0</v>
      </c>
      <c r="AH31" s="198">
        <f>IF($A$18="PKDP=Dev Parking Prepaid",$Y$18,0)</f>
        <v>0</v>
      </c>
      <c r="AI31" s="198">
        <f>IF($A$19="PKDP=Dev Parking Prepaid",$Y$19,0)</f>
        <v>0</v>
      </c>
      <c r="AJ31" s="198">
        <f>IF($A$20="PKDP=Dev Parking Prepaid",$Y$20,0)</f>
        <v>0</v>
      </c>
      <c r="AK31" s="198">
        <f>IF($A$21="PKDP=Dev Parking Prepaid",$Y$21,0)</f>
        <v>0</v>
      </c>
      <c r="AL31" s="198">
        <f>IF($A$22="PKDP=Dev Parking Prepaid",$Y$22,0)</f>
        <v>0</v>
      </c>
      <c r="AM31" s="198">
        <f>IF($A$23="PKDP=Dev Parking Prepaid",$Y$23,0)</f>
        <v>0</v>
      </c>
      <c r="AN31" s="198">
        <f>IF($A$24="PKDP=Dev Parking Prepaid",$Y$24,0)</f>
        <v>0</v>
      </c>
      <c r="AO31" s="198">
        <f>IF($A$25="PKDP=Dev Parking Prepaid",$Y$25,0)</f>
        <v>0</v>
      </c>
      <c r="AP31" s="198">
        <f>IF($A$26="PKDP=Dev Parking Prepaid",$Y$26,0)</f>
        <v>0</v>
      </c>
      <c r="AQ31" s="198">
        <f>IF($A$27="PKDP=Dev Parking Prepaid",$Y$27,0)</f>
        <v>0</v>
      </c>
    </row>
    <row r="32" spans="1:43" ht="12.95" customHeight="1" thickTop="1">
      <c r="A32" s="123" t="s">
        <v>88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29"/>
      <c r="M32" s="29"/>
      <c r="N32" s="29"/>
      <c r="O32" s="29"/>
      <c r="P32" s="29"/>
      <c r="Q32" s="13"/>
      <c r="R32" s="78"/>
      <c r="S32" s="118"/>
      <c r="T32" s="300"/>
      <c r="U32" s="300"/>
      <c r="V32" s="300"/>
      <c r="W32" s="300"/>
      <c r="X32" s="301"/>
      <c r="Y32" s="182"/>
      <c r="AA32" s="198">
        <f>IF($A$11="REGP=Conf Reg fees Prepaid",$Y$11,0)</f>
        <v>0</v>
      </c>
      <c r="AB32" s="198">
        <f>IF($A$12="REGP=Conf Reg fees Prepaid",$Y$12,0)</f>
        <v>0</v>
      </c>
      <c r="AC32" s="198">
        <f>IF($A$13="REGP=Conf Reg fees Prepaid",$Y$13,0)</f>
        <v>0</v>
      </c>
      <c r="AD32" s="198">
        <f>IF($A$14="REGP=Conf Reg fees Prepaid",$Y$14,0)</f>
        <v>0</v>
      </c>
      <c r="AE32" s="198">
        <f>IF($A$15="REGP=Conf Reg fees Prepaid",$Y$15,0)</f>
        <v>0</v>
      </c>
      <c r="AF32" s="198">
        <f>IF($A$16="REGP=Conf Reg fees Prepaid",$Y$16,0)</f>
        <v>0</v>
      </c>
      <c r="AG32" s="198">
        <f>IF($A$17="REGP=Conf Reg fees Prepaid",$Y$17,0)</f>
        <v>0</v>
      </c>
      <c r="AH32" s="198">
        <f>IF($A$18="REGP=Conf Reg fees Prepaid",$Y$18,0)</f>
        <v>0</v>
      </c>
      <c r="AI32" s="198">
        <f>IF($A$19="REGP=Conf Reg fees Prepaid",$Y$19,0)</f>
        <v>0</v>
      </c>
      <c r="AJ32" s="198">
        <f>IF($A$20="REGP=Conf Reg fees Prepaid",$Y$20,0)</f>
        <v>0</v>
      </c>
      <c r="AK32" s="198">
        <f>IF($A$21="REGP=Conf Reg fees Prepaid",$Y$21,0)</f>
        <v>0</v>
      </c>
      <c r="AL32" s="198">
        <f>IF($A$22="REGP=Conf Reg fees Prepaid",$Y$22,0)</f>
        <v>0</v>
      </c>
      <c r="AM32" s="198">
        <f>IF($A$23="REGP=Conf Reg fees Prepaid",$Y$23,0)</f>
        <v>0</v>
      </c>
      <c r="AN32" s="198">
        <f>IF($A$24="REGP=Conf Reg fees Prepaid",$Y$24,0)</f>
        <v>0</v>
      </c>
      <c r="AO32" s="198">
        <f>IF($A$25="REGP=Conf Reg fees Prepaid",$Y$25,0)</f>
        <v>0</v>
      </c>
      <c r="AP32" s="198">
        <f>IF($A$26="REGP=Conf Reg fees Prepaid",$Y$26,0)</f>
        <v>0</v>
      </c>
      <c r="AQ32" s="198">
        <f>IF($A$27="REGP=Conf Reg fees Prepaid",$Y$27,0)</f>
        <v>0</v>
      </c>
    </row>
    <row r="33" spans="1:43" ht="12" customHeight="1">
      <c r="A33" s="323" t="s">
        <v>121</v>
      </c>
      <c r="B33" s="324"/>
      <c r="C33" s="324"/>
      <c r="D33" s="324"/>
      <c r="E33" s="324"/>
      <c r="F33" s="324"/>
      <c r="G33" s="324"/>
      <c r="H33" s="324"/>
      <c r="I33" s="5"/>
      <c r="J33" s="124" t="s">
        <v>89</v>
      </c>
      <c r="K33" s="5"/>
      <c r="L33" s="13"/>
      <c r="M33" s="128" t="s">
        <v>20</v>
      </c>
      <c r="N33" s="5"/>
      <c r="O33" s="13"/>
      <c r="P33" s="13"/>
      <c r="Q33" s="13"/>
      <c r="R33" s="78"/>
      <c r="S33" s="2"/>
      <c r="T33" s="110"/>
      <c r="X33" s="34" t="s">
        <v>37</v>
      </c>
      <c r="Y33" s="415">
        <f>+'Travel Expense pg1'!Y34</f>
        <v>0</v>
      </c>
      <c r="AA33" s="198">
        <f>IF($A$11="REDP=Dev Conf Reg fees Prepaid",$Y$11,0)</f>
        <v>0</v>
      </c>
      <c r="AB33" s="198">
        <f>IF($A$12="REDP=Dev Conf Reg fees Prepaid",$Y$12,0)</f>
        <v>0</v>
      </c>
      <c r="AC33" s="198">
        <f>IF($A$13="REDP=Dev Conf Reg fees Prepaid",$Y$13,0)</f>
        <v>0</v>
      </c>
      <c r="AD33" s="198">
        <f>IF($A$14="REDP=Dev Conf Reg fees Prepaid",$Y$14,0)</f>
        <v>0</v>
      </c>
      <c r="AE33" s="198">
        <f>IF($A$15="REDP=Dev Conf Reg fees Prepaid",$Y$15,0)</f>
        <v>0</v>
      </c>
      <c r="AF33" s="198">
        <f>IF($A$16="REDP=Dev Conf Reg fees Prepaid",$Y$16,0)</f>
        <v>0</v>
      </c>
      <c r="AG33" s="198">
        <f>IF($A$17="REDP=Dev Conf Reg fees Prepaid",$Y$17,0)</f>
        <v>0</v>
      </c>
      <c r="AH33" s="198">
        <f>IF($A$18="REDP=Dev Conf Reg fees Prepaid",$Y$18,0)</f>
        <v>0</v>
      </c>
      <c r="AI33" s="198">
        <f>IF($A$19="REDP=Dev Conf Reg fees Prepaid",$Y$19,0)</f>
        <v>0</v>
      </c>
      <c r="AJ33" s="198">
        <f>IF($A$20="REDP=Dev Conf Reg fees Prepaid",$Y$20,0)</f>
        <v>0</v>
      </c>
      <c r="AK33" s="198">
        <f>IF($A$21="REDP=Dev Conf Reg fees Prepaid",$Y$21,0)</f>
        <v>0</v>
      </c>
      <c r="AL33" s="198">
        <f>IF($A$22="REDP=Dev Conf Reg fees Prepaid",$Y$22,0)</f>
        <v>0</v>
      </c>
      <c r="AM33" s="198">
        <f>IF($A$23="REDP=Dev Conf Reg fees Prepaid",$Y$23,0)</f>
        <v>0</v>
      </c>
      <c r="AN33" s="198">
        <f>IF($A$24="REDP=Dev Conf Reg fees Prepaid",$Y$24,0)</f>
        <v>0</v>
      </c>
      <c r="AO33" s="198">
        <f>IF($A$25="REDP=Dev Conf Reg fees Prepaid",$Y$25,0)</f>
        <v>0</v>
      </c>
      <c r="AP33" s="198">
        <f>IF($A$26="REDP=Dev Conf Reg fees Prepaid",$Y$26,0)</f>
        <v>0</v>
      </c>
      <c r="AQ33" s="198">
        <f>IF($A$27="REDP=Dev Conf Reg fees Prepaid",$Y$27,0)</f>
        <v>0</v>
      </c>
    </row>
    <row r="34" spans="1:43" ht="12" customHeight="1">
      <c r="A34" s="323" t="s">
        <v>122</v>
      </c>
      <c r="B34" s="324"/>
      <c r="C34" s="324"/>
      <c r="D34" s="324"/>
      <c r="E34" s="324"/>
      <c r="F34" s="324"/>
      <c r="G34" s="324"/>
      <c r="H34" s="324"/>
      <c r="K34" s="10"/>
      <c r="L34" s="10"/>
      <c r="M34" s="10"/>
      <c r="N34" s="10"/>
      <c r="R34" s="78"/>
      <c r="S34" s="14"/>
      <c r="T34" s="14"/>
      <c r="U34" s="14"/>
      <c r="V34" s="14"/>
      <c r="W34" s="14"/>
      <c r="X34" s="148" t="s">
        <v>22</v>
      </c>
      <c r="Y34" s="416"/>
      <c r="AA34" s="198">
        <f>IF($A$11="RNP=Rental Car Prepaid",$Y$11,0)</f>
        <v>0</v>
      </c>
      <c r="AB34" s="198">
        <f>IF($A$12="RNP=Rental Car Prepaid",$Y$12,0)</f>
        <v>0</v>
      </c>
      <c r="AC34" s="198">
        <f>IF($A$13="RNP=Rental Car Prepaid",$Y$13,0)</f>
        <v>0</v>
      </c>
      <c r="AD34" s="198">
        <f>IF($A$14="RNP=Rental Car Prepaid",$Y$14,0)</f>
        <v>0</v>
      </c>
      <c r="AE34" s="198">
        <f>IF($A$15="RNP=Rental Car Prepaid",$Y$15,0)</f>
        <v>0</v>
      </c>
      <c r="AF34" s="198">
        <f>IF($A$16="RNP=Rental Car Prepaid",$Y$16,0)</f>
        <v>0</v>
      </c>
      <c r="AG34" s="198">
        <f>IF($A$17="RNP=Rental Car Prepaid",$Y$17,0)</f>
        <v>0</v>
      </c>
      <c r="AH34" s="198">
        <f>IF($A$18="RNP=Rental Car Prepaid",$Y$18,0)</f>
        <v>0</v>
      </c>
      <c r="AI34" s="198">
        <f>IF($A$19="RNP=Rental Car Prepaid",$Y$19,0)</f>
        <v>0</v>
      </c>
      <c r="AJ34" s="198">
        <f>IF($A$20="RNP=Rental Car Prepaid",$Y$20,0)</f>
        <v>0</v>
      </c>
      <c r="AK34" s="198">
        <f>IF($A$21="RNP=Rental Car Prepaid",$Y$21,0)</f>
        <v>0</v>
      </c>
      <c r="AL34" s="198">
        <f>IF($A$22="RNP=Rental Car Prepaid",$Y$22,0)</f>
        <v>0</v>
      </c>
      <c r="AM34" s="198">
        <f>IF($A$23="RNP=Rental Car Prepaid",$Y$23,0)</f>
        <v>0</v>
      </c>
      <c r="AN34" s="198">
        <f>IF($A$24="RNP=Rental Car Prepaid",$Y$24,0)</f>
        <v>0</v>
      </c>
      <c r="AO34" s="198">
        <f>IF($A$25="RNP=Rental Car Prepaid",$Y$25,0)</f>
        <v>0</v>
      </c>
      <c r="AP34" s="198">
        <f>IF($A$26="RNP=Rental Car Prepaid",$Y$26,0)</f>
        <v>0</v>
      </c>
      <c r="AQ34" s="198">
        <f>IF($A$27="RNP=Rental Car Prepaid",$Y$27,0)</f>
        <v>0</v>
      </c>
    </row>
    <row r="35" spans="1:43" ht="12" customHeight="1">
      <c r="A35" s="323" t="s">
        <v>123</v>
      </c>
      <c r="B35" s="324"/>
      <c r="C35" s="324"/>
      <c r="D35" s="324"/>
      <c r="E35" s="324"/>
      <c r="F35" s="324"/>
      <c r="G35" s="324"/>
      <c r="H35" s="324"/>
      <c r="I35" s="5"/>
      <c r="J35" s="313"/>
      <c r="K35" s="313"/>
      <c r="L35" s="313"/>
      <c r="M35" s="9"/>
      <c r="N35" s="409"/>
      <c r="O35" s="409"/>
      <c r="R35" s="78"/>
      <c r="S35" s="2"/>
      <c r="T35" s="2"/>
      <c r="Y35" s="286">
        <f>+Y31-Y32-Y33</f>
        <v>0</v>
      </c>
      <c r="AA35" s="198">
        <f>IF($A$11="RNDP=Dev Rental Car Prepaid",$Y$11,0)</f>
        <v>0</v>
      </c>
      <c r="AB35" s="198">
        <f>IF($A$12="RNDP=Dev Rental Car Prepaid",$Y$12,0)</f>
        <v>0</v>
      </c>
      <c r="AC35" s="198">
        <f>IF($A$13="RNDP=Dev Rental Car Prepaid",$Y$13,0)</f>
        <v>0</v>
      </c>
      <c r="AD35" s="198">
        <f>IF($A$14="RNDP=Dev Rental Car Prepaid",$Y$14,0)</f>
        <v>0</v>
      </c>
      <c r="AE35" s="198">
        <f>IF($A$15="RNDP=Dev Rental Car Prepaid",$Y$15,0)</f>
        <v>0</v>
      </c>
      <c r="AF35" s="198">
        <f>IF($A$16="RNDP=Dev Rental Car Prepaid",$Y$16,0)</f>
        <v>0</v>
      </c>
      <c r="AG35" s="198">
        <f>IF($A$17="RNDP=Dev Rental Car Prepaid",$Y$17,0)</f>
        <v>0</v>
      </c>
      <c r="AH35" s="198">
        <f>IF($A$18="RNDP=Dev Rental Car Prepaid",$Y$18,0)</f>
        <v>0</v>
      </c>
      <c r="AI35" s="198">
        <f>IF($A$19="RNDP=Dev Rental Car Prepaid",$Y$19,0)</f>
        <v>0</v>
      </c>
      <c r="AJ35" s="198">
        <f>IF($A$20="RNDP=Dev Rental Car Prepaid",$Y$20,0)</f>
        <v>0</v>
      </c>
      <c r="AK35" s="198">
        <f>IF($A$21="RNDP=Dev Rental Car Prepaid",$Y$21,0)</f>
        <v>0</v>
      </c>
      <c r="AL35" s="198">
        <f>IF($A$22="RNDP=Dev Rental Car Prepaid",$Y$22,0)</f>
        <v>0</v>
      </c>
      <c r="AM35" s="198">
        <f>IF($A$23="RNDP=Dev Rental Car Prepaid",$Y$23,0)</f>
        <v>0</v>
      </c>
      <c r="AN35" s="198">
        <f>IF($A$24="RNDP=Dev Rental Car Prepaid",$Y$24,0)</f>
        <v>0</v>
      </c>
      <c r="AO35" s="198">
        <f>IF($A$25="RNDP=Dev Rental Car Prepaid",$Y$25,0)</f>
        <v>0</v>
      </c>
      <c r="AP35" s="198">
        <f>IF($A$26="RNDP=Dev Rental Car Prepaid",$Y$26,0)</f>
        <v>0</v>
      </c>
      <c r="AQ35" s="198">
        <f>IF($A$27="RNDP=Dev Rental Car Prepaid",$Y$27,0)</f>
        <v>0</v>
      </c>
    </row>
    <row r="36" spans="1:43" ht="15" customHeight="1" thickBot="1">
      <c r="A36" s="323" t="s">
        <v>124</v>
      </c>
      <c r="B36" s="324"/>
      <c r="C36" s="324"/>
      <c r="D36" s="324"/>
      <c r="E36" s="324"/>
      <c r="F36" s="324"/>
      <c r="G36" s="324"/>
      <c r="H36" s="324"/>
      <c r="I36" s="5"/>
      <c r="J36" s="129" t="s">
        <v>14</v>
      </c>
      <c r="K36" s="4"/>
      <c r="L36" s="4"/>
      <c r="M36" s="4"/>
      <c r="N36" s="132" t="s">
        <v>13</v>
      </c>
      <c r="O36" s="13"/>
      <c r="P36" s="15"/>
      <c r="R36" s="294" t="s">
        <v>18</v>
      </c>
      <c r="S36" s="295"/>
      <c r="T36" s="295"/>
      <c r="U36" s="295"/>
      <c r="V36" s="295"/>
      <c r="W36" s="295"/>
      <c r="X36" s="296"/>
      <c r="Y36" s="287"/>
      <c r="AA36" s="198">
        <f>IF($A$11="TRP=Train Fare Prepaid",$Y$11,0)</f>
        <v>0</v>
      </c>
      <c r="AB36" s="198">
        <f>IF($A$12="TRP=Train Fare Prepaid",$Y$12,0)</f>
        <v>0</v>
      </c>
      <c r="AC36" s="198">
        <f>IF($A$13="TRP=Train Fare Prepaid",$Y$13,0)</f>
        <v>0</v>
      </c>
      <c r="AD36" s="198">
        <f>IF($A$14="TRP=Train Fare Prepaid",$Y$14,0)</f>
        <v>0</v>
      </c>
      <c r="AE36" s="198">
        <f>IF($A$15="TRP=Train Fare Prepaid",$Y$15,0)</f>
        <v>0</v>
      </c>
      <c r="AF36" s="198">
        <f>IF($A$16="TRP=Train Fare Prepaid",$Y$16,0)</f>
        <v>0</v>
      </c>
      <c r="AG36" s="198">
        <f>IF($A$17="TRP=Train Fare Prepaid",$Y$17,0)</f>
        <v>0</v>
      </c>
      <c r="AH36" s="198">
        <f>IF($A$18="TRP=Train Fare Prepaid",$Y$18,0)</f>
        <v>0</v>
      </c>
      <c r="AI36" s="198">
        <f>IF($A$19="TRP=Train Fare Prepaid",$Y$19,0)</f>
        <v>0</v>
      </c>
      <c r="AJ36" s="198">
        <f>IF($A$20="TRP=Train Fare Prepaid",$Y$20,0)</f>
        <v>0</v>
      </c>
      <c r="AK36" s="198">
        <f>IF($A$21="TRP=Train Fare Prepaid",$Y$21,0)</f>
        <v>0</v>
      </c>
      <c r="AL36" s="198">
        <f>IF($A$22="TRP=Train Fare Prepaid",$Y$22,0)</f>
        <v>0</v>
      </c>
      <c r="AM36" s="198">
        <f>IF($A$23="TRP=Train Fare Prepaid",$Y$23,0)</f>
        <v>0</v>
      </c>
      <c r="AN36" s="198">
        <f>IF($A$24="TRP=Train Fare Prepaid",$Y$24,0)</f>
        <v>0</v>
      </c>
      <c r="AO36" s="198">
        <f>IF($A$25="TRP=Train Fare Prepaid",$Y$25,0)</f>
        <v>0</v>
      </c>
      <c r="AP36" s="198">
        <f>IF($A$26="TRP=Train Fare Prepaid",$Y$26,0)</f>
        <v>0</v>
      </c>
      <c r="AQ36" s="198">
        <f>IF($A$27="TRP=Train Fare Prepaid",$Y$27,0)</f>
        <v>0</v>
      </c>
    </row>
    <row r="37" spans="1:43" ht="13.5" thickTop="1">
      <c r="A37" s="323" t="s">
        <v>125</v>
      </c>
      <c r="B37" s="324"/>
      <c r="C37" s="324"/>
      <c r="D37" s="324"/>
      <c r="E37" s="324"/>
      <c r="F37" s="324"/>
      <c r="G37" s="324"/>
      <c r="H37" s="324"/>
      <c r="I37" s="5"/>
      <c r="J37" s="9"/>
      <c r="K37" s="9"/>
      <c r="L37" s="9"/>
      <c r="M37" s="9"/>
      <c r="N37" s="322"/>
      <c r="O37" s="322"/>
      <c r="P37" s="322"/>
      <c r="R37" s="21" t="s">
        <v>55</v>
      </c>
      <c r="S37" s="76" t="s">
        <v>100</v>
      </c>
      <c r="T37" s="68"/>
      <c r="U37" s="80"/>
      <c r="V37" s="80"/>
      <c r="W37" s="80"/>
      <c r="X37" s="109"/>
      <c r="Y37" s="417">
        <f>+'Travel Expense pg1'!Y38</f>
        <v>0</v>
      </c>
      <c r="AA37" s="198">
        <f>IF($A$11="TRDP=Dev Train Fare Prepaid",$Y$11,0)</f>
        <v>0</v>
      </c>
      <c r="AB37" s="198">
        <f>IF($A$12="TRDP=Dev Train Fare Prepaid",$Y$12,0)</f>
        <v>0</v>
      </c>
      <c r="AC37" s="198">
        <f>IF($A$13="TRDP=Dev Train Fare Prepaid",$Y$13,0)</f>
        <v>0</v>
      </c>
      <c r="AD37" s="198">
        <f>IF($A$14="TRDP=Dev Train Fare Prepaid",$Y$14,0)</f>
        <v>0</v>
      </c>
      <c r="AE37" s="198">
        <f>IF($A$15="TRDP=Dev Train Fare Prepaid",$Y$15,0)</f>
        <v>0</v>
      </c>
      <c r="AF37" s="198">
        <f>IF($A$16="TRdP=Dev Train Fare Prepaid",$Y$16,0)</f>
        <v>0</v>
      </c>
      <c r="AG37" s="198">
        <f>IF($A$17="TRDP=Dev Train Fare Prepaid",$Y$17,0)</f>
        <v>0</v>
      </c>
      <c r="AH37" s="198">
        <f>IF($A$18="TRDP=Dev Train Fare Prepaid",$Y$18,0)</f>
        <v>0</v>
      </c>
      <c r="AI37" s="198">
        <f>IF($A$19="TRDP=Dev Train Fare Prepaid",$Y$19,0)</f>
        <v>0</v>
      </c>
      <c r="AJ37" s="198">
        <f>IF($A$20="TRDP=Dev Train Fare Prepaid",$Y$20,0)</f>
        <v>0</v>
      </c>
      <c r="AK37" s="198">
        <f>IF($A$21="TRDP=Dev Train Fare Prepaid",$Y$21,0)</f>
        <v>0</v>
      </c>
      <c r="AL37" s="198">
        <f>IF($A$22="TRDP=Dev Train Fare Prepaid",$Y$22,0)</f>
        <v>0</v>
      </c>
      <c r="AM37" s="198">
        <f>IF($A$23="TRDP=Dev Train Fare Prepaid",$Y$23,0)</f>
        <v>0</v>
      </c>
      <c r="AN37" s="198">
        <f>IF($A$24="TRDP=Dev Train Fare Prepaid",$Y$24,0)</f>
        <v>0</v>
      </c>
      <c r="AO37" s="198">
        <f>IF($A$25="TRDP=Dev Train Fare Prepaid",$Y$25,0)</f>
        <v>0</v>
      </c>
      <c r="AP37" s="198">
        <f>IF($A$26="TRDP=Dev Train Fare Prepaid",$Y$26,0)</f>
        <v>0</v>
      </c>
      <c r="AQ37" s="198">
        <f>IF($A$27="TRDP=Dev Train Fare Prepaid",$Y$27,0)</f>
        <v>0</v>
      </c>
    </row>
    <row r="38" spans="1:43">
      <c r="A38" s="323" t="s">
        <v>126</v>
      </c>
      <c r="B38" s="324"/>
      <c r="C38" s="324"/>
      <c r="D38" s="324"/>
      <c r="E38" s="324"/>
      <c r="F38" s="324"/>
      <c r="G38" s="324"/>
      <c r="H38" s="324"/>
      <c r="I38" s="5"/>
      <c r="J38" s="129" t="s">
        <v>15</v>
      </c>
      <c r="K38" s="4"/>
      <c r="L38" s="4"/>
      <c r="M38" s="4"/>
      <c r="N38" s="132" t="s">
        <v>16</v>
      </c>
      <c r="O38" s="13"/>
      <c r="P38" s="13"/>
      <c r="R38" s="78"/>
      <c r="S38" s="111" t="s">
        <v>101</v>
      </c>
      <c r="U38" s="82"/>
      <c r="V38" s="82"/>
      <c r="W38" s="82"/>
      <c r="X38" s="83"/>
      <c r="Y38" s="418"/>
      <c r="AA38" s="198">
        <f>IF($A$11="TXP=Taxi/Shuttle/Other Tran Prepaid",$Y$11,0)</f>
        <v>0</v>
      </c>
      <c r="AB38" s="198">
        <f>IF($A$12="TXP=Taxi/Shuttle/Other Tran Prepaid",$Y$12,0)</f>
        <v>0</v>
      </c>
      <c r="AC38" s="198">
        <f>IF($A$13="TXP=Taxi/Shuttle/Other Tran Prepaid",$Y$13,0)</f>
        <v>0</v>
      </c>
      <c r="AD38" s="198">
        <f>IF($A$14="TXP=Taxi/Shuttle/Other Tran Prepaid",$Y$14,0)</f>
        <v>0</v>
      </c>
      <c r="AE38" s="198">
        <f>IF($A$15="TXP=Taxi/Shuttle/Other Tran Prepaid",$Y$15,0)</f>
        <v>0</v>
      </c>
      <c r="AF38" s="198">
        <f>IF($A$16="TXP=Taxi/Shuttle/Other Tran Prepaid",$Y$16,0)</f>
        <v>0</v>
      </c>
      <c r="AG38" s="198">
        <f>IF($A$17="TXP=Taxi/Shuttle/Other Tran Prepaid",$Y$17,0)</f>
        <v>0</v>
      </c>
      <c r="AH38" s="198">
        <f>IF($A$18="TXP=Taxi/Shuttle/Other Tran Prepaid",$Y$18,0)</f>
        <v>0</v>
      </c>
      <c r="AI38" s="198">
        <f>IF($A$19="TXP=Taxi/Shuttle/Other Tran Prepaid",$Y$19,0)</f>
        <v>0</v>
      </c>
      <c r="AJ38" s="198">
        <f>IF($A$20="TXP=Taxi/Shuttle/Other Tran Prepaid",$Y$20,0)</f>
        <v>0</v>
      </c>
      <c r="AK38" s="198">
        <f>IF($A$21="TXP=Taxi/Shuttle/Other Tran Prepaid",$Y$21,0)</f>
        <v>0</v>
      </c>
      <c r="AL38" s="198">
        <f>IF($A$22="TXP=Taxi/Shuttle/Other Tran Prepaid",$Y$22,0)</f>
        <v>0</v>
      </c>
      <c r="AM38" s="198">
        <f>IF($A$23="TXP=Taxi/Shuttle/Other Tran Prepaid",$Y$23,0)</f>
        <v>0</v>
      </c>
      <c r="AN38" s="198">
        <f>IF($A$24="TXP=Taxi/Shuttle/Other Tran Prepaid",$Y$24,0)</f>
        <v>0</v>
      </c>
      <c r="AO38" s="198">
        <f>IF($A$25="TXP=Taxi/Shuttle/Other Tran Prepaid",$Y$25,0)</f>
        <v>0</v>
      </c>
      <c r="AP38" s="198">
        <f>IF($A$26="TXP=Taxi/Shuttle/Other Tran Prepaid",$Y$26,0)</f>
        <v>0</v>
      </c>
      <c r="AQ38" s="198">
        <f>IF($A$27="TXP=Taxi/Shuttle/Other Tran Prepaid",$Y$27,0)</f>
        <v>0</v>
      </c>
    </row>
    <row r="39" spans="1:43" ht="12" customHeight="1" thickBot="1">
      <c r="A39" s="226" t="s">
        <v>127</v>
      </c>
      <c r="B39" s="4"/>
      <c r="C39" s="4"/>
      <c r="D39" s="4"/>
      <c r="E39" s="4"/>
      <c r="F39" s="4"/>
      <c r="G39" s="4"/>
      <c r="I39" s="5"/>
      <c r="J39" s="414"/>
      <c r="K39" s="414"/>
      <c r="L39" s="414"/>
      <c r="M39" s="229"/>
      <c r="N39" s="413"/>
      <c r="O39" s="413"/>
      <c r="R39" s="103"/>
      <c r="S39" s="104"/>
      <c r="T39" s="105"/>
      <c r="U39" s="91"/>
      <c r="V39" s="106"/>
      <c r="W39" s="107"/>
      <c r="X39" s="108"/>
      <c r="Y39" s="419"/>
      <c r="AA39" s="198">
        <f>IF($A$11="TXDP=Dev Taxi/Shuttle Prepaid",$Y$11,0)</f>
        <v>0</v>
      </c>
      <c r="AB39" s="198">
        <f>IF($A$12="TXDP=Dev Taxi/Shuttle Prepaid",$Y$12,0)</f>
        <v>0</v>
      </c>
      <c r="AC39" s="198">
        <f>IF($A$13="TXDP=Dev Taxi/Shuttle Prepaid",$Y$13,0)</f>
        <v>0</v>
      </c>
      <c r="AD39" s="198">
        <f>IF($A$14="TXDP=Dev Taxi/Shuttle Prepaid",$Y$14,0)</f>
        <v>0</v>
      </c>
      <c r="AE39" s="198">
        <f>IF($A$15="TXDP=Dev Taxi/Shuttle Prepaid",$Y$15,0)</f>
        <v>0</v>
      </c>
      <c r="AF39" s="198">
        <f>IF($A$16="TXDP=Dev Taxi/Shuttle Prepaid",$Y$16,0)</f>
        <v>0</v>
      </c>
      <c r="AG39" s="198">
        <f>IF($A$17="TXDP=Dev Taxi/Shuttle Prepaid",$Y$17,0)</f>
        <v>0</v>
      </c>
      <c r="AH39" s="198">
        <f>IF($A$18="TXDP=Dev Taxi/Shuttle Prepaid",$Y$18,0)</f>
        <v>0</v>
      </c>
      <c r="AI39" s="198">
        <f>IF($A$19="TXDP=Dev Taxi/Shuttle Prepaid",$Y$19,0)</f>
        <v>0</v>
      </c>
      <c r="AJ39" s="198">
        <f>IF($A$20="TXDP=Dev Taxi/Shuttle Prepaid",$Y$20,0)</f>
        <v>0</v>
      </c>
      <c r="AK39" s="198">
        <f>IF($A$21="TXDP=Dev Taxi/Shuttle Prepaid",$Y$21,0)</f>
        <v>0</v>
      </c>
      <c r="AL39" s="198">
        <f>IF($A$22="TXDP=Dev Taxi/Shuttle Prepaid",$Y$22,0)</f>
        <v>0</v>
      </c>
      <c r="AM39" s="198">
        <f>IF($A$23="TXDP=Dev Taxi/Shuttle Prepaid",$Y$23,0)</f>
        <v>0</v>
      </c>
      <c r="AN39" s="198">
        <f>IF($A$24="TXDP=Dev Taxi/Shuttle Prepaid",$Y$24,0)</f>
        <v>0</v>
      </c>
      <c r="AO39" s="198">
        <f>IF($A$25="TXDP=Dev Taxi/Shuttle Prepaid",$Y$25,0)</f>
        <v>0</v>
      </c>
      <c r="AP39" s="198">
        <f>IF($A$26="TXDP=Dev Taxi/Shuttle Prepaid",$Y$26,0)</f>
        <v>0</v>
      </c>
      <c r="AQ39" s="198">
        <f>IF($A$27="TXDP=Dev Taxi/Shuttle Prepaid",$Y$27,0)</f>
        <v>0</v>
      </c>
    </row>
    <row r="40" spans="1:43" ht="12" customHeight="1" thickBot="1">
      <c r="A40" s="226" t="s">
        <v>128</v>
      </c>
      <c r="B40" s="4"/>
      <c r="C40" s="4"/>
      <c r="D40" s="4"/>
      <c r="E40" s="4"/>
      <c r="F40" s="4"/>
      <c r="G40" s="4"/>
      <c r="I40" s="5"/>
      <c r="J40" s="232" t="s">
        <v>17</v>
      </c>
      <c r="K40" s="231"/>
      <c r="L40" s="230"/>
      <c r="M40" s="231"/>
      <c r="N40" s="233" t="s">
        <v>38</v>
      </c>
      <c r="O40" s="15"/>
      <c r="P40" s="15"/>
      <c r="R40" s="78"/>
      <c r="S40" s="75"/>
      <c r="T40" s="191"/>
      <c r="U40" s="13"/>
      <c r="V40" s="81"/>
      <c r="W40" s="211"/>
      <c r="X40" s="81"/>
      <c r="Y40" s="210"/>
      <c r="AA40" s="198">
        <f>IF($A$11="RECP=Recruiting Prepaid",$Y$11,0)</f>
        <v>0</v>
      </c>
      <c r="AB40" s="198">
        <f>IF($A$12="RECP=Recruiting Prepaid",$Y$12,0)</f>
        <v>0</v>
      </c>
      <c r="AC40" s="198">
        <f>IF($A$13="RECP=Recruiting Prepaid",$Y$13,0)</f>
        <v>0</v>
      </c>
      <c r="AD40" s="198">
        <f>IF($A$14="RECP=Recruiting Prepaid",$Y$14,0)</f>
        <v>0</v>
      </c>
      <c r="AE40" s="198">
        <f>IF($A$15="RECP=Recruiting Prepaid",$Y$15,0)</f>
        <v>0</v>
      </c>
      <c r="AF40" s="198">
        <f>IF($A$16="RECP=Recruiting Prepaid",$Y$16,0)</f>
        <v>0</v>
      </c>
      <c r="AG40" s="198">
        <f>IF($A$17="RECP=Recruiting Prepaid",$Y$17,0)</f>
        <v>0</v>
      </c>
      <c r="AH40" s="198">
        <f>IF($A$18="RECP=Recruiting Prepaid",$Y$18,0)</f>
        <v>0</v>
      </c>
      <c r="AI40" s="198">
        <f>IF($A$19="RECP=Recruiting Prepaid",$Y$19,0)</f>
        <v>0</v>
      </c>
      <c r="AJ40" s="198">
        <f>IF($A$20="RECP=Recruiting Prepaid",$Y$20,0)</f>
        <v>0</v>
      </c>
      <c r="AK40" s="198">
        <f>IF($A$21="RECP=Recruiting Prepaid",$Y$21,0)</f>
        <v>0</v>
      </c>
      <c r="AL40" s="198">
        <f>IF($A$22="RECP=Recruiting Prepaid",$Y$22,0)</f>
        <v>0</v>
      </c>
      <c r="AM40" s="198">
        <f>IF($A$23="RECP=Recruiting Prepaid",$Y$23,0)</f>
        <v>0</v>
      </c>
      <c r="AN40" s="198">
        <f>IF($A$24="RECP=Recruiting Prepaid",$Y$24,0)</f>
        <v>0</v>
      </c>
      <c r="AO40" s="198">
        <f>IF($A$25="RECP=Recruiting Prepaid",$Y$25,0)</f>
        <v>0</v>
      </c>
      <c r="AP40" s="198">
        <f>IF($A$26="RECP=Recruiting Prepaid",$Y$26,0)</f>
        <v>0</v>
      </c>
      <c r="AQ40" s="198">
        <f>IF($A$27="RECP=Recruiting Prepaid",$Y$27,0)</f>
        <v>0</v>
      </c>
    </row>
    <row r="41" spans="1:43" ht="16.5" customHeight="1" thickTop="1">
      <c r="A41" s="31"/>
      <c r="B41" s="9"/>
      <c r="C41" s="9"/>
      <c r="D41" s="9"/>
      <c r="E41" s="9"/>
      <c r="F41" s="9"/>
      <c r="G41" s="9"/>
      <c r="I41" s="5"/>
      <c r="L41" s="209"/>
      <c r="M41" s="5"/>
      <c r="P41" s="13"/>
      <c r="R41" s="102"/>
      <c r="S41" s="75"/>
      <c r="T41" s="71" t="s">
        <v>7</v>
      </c>
      <c r="U41" s="81"/>
      <c r="V41" s="81"/>
      <c r="W41" s="81"/>
      <c r="X41" s="81"/>
      <c r="Y41" s="420">
        <f>IF(Y37&gt;Y35,Y37-Y35,0)</f>
        <v>0</v>
      </c>
      <c r="AA41" s="199"/>
      <c r="AB41" s="199"/>
      <c r="AC41" s="199"/>
      <c r="AD41" s="199"/>
      <c r="AE41" s="199"/>
      <c r="AF41" s="199"/>
      <c r="AG41" s="199"/>
      <c r="AH41" s="199"/>
      <c r="AI41" s="199"/>
      <c r="AJ41" s="122"/>
      <c r="AK41" s="122"/>
      <c r="AL41" s="122"/>
      <c r="AM41" s="122"/>
      <c r="AN41" s="122"/>
      <c r="AO41" s="122"/>
      <c r="AP41" s="122"/>
      <c r="AQ41" s="122"/>
    </row>
    <row r="42" spans="1:43" ht="12" customHeight="1">
      <c r="A42" s="125" t="s">
        <v>11</v>
      </c>
      <c r="B42" s="4"/>
      <c r="I42" s="5"/>
      <c r="J42" s="32" t="s">
        <v>90</v>
      </c>
      <c r="K42" s="4"/>
      <c r="L42" s="32"/>
      <c r="M42" s="4"/>
      <c r="N42" s="4"/>
      <c r="R42" s="78"/>
      <c r="S42" s="75"/>
      <c r="T42" s="85"/>
      <c r="U42" s="82" t="s">
        <v>8</v>
      </c>
      <c r="V42" s="82"/>
      <c r="W42" s="82"/>
      <c r="X42" s="81"/>
      <c r="Y42" s="303"/>
      <c r="AA42" s="122">
        <f>SUM(AA11:AA41)</f>
        <v>0</v>
      </c>
      <c r="AB42" s="122">
        <f t="shared" ref="AB42:AN42" si="2">SUM(AB11:AB41)</f>
        <v>0</v>
      </c>
      <c r="AC42" s="122">
        <f t="shared" si="2"/>
        <v>0</v>
      </c>
      <c r="AD42" s="122">
        <f t="shared" si="2"/>
        <v>0</v>
      </c>
      <c r="AE42" s="122">
        <f t="shared" si="2"/>
        <v>0</v>
      </c>
      <c r="AF42" s="122">
        <f t="shared" si="2"/>
        <v>0</v>
      </c>
      <c r="AG42" s="122">
        <f t="shared" si="2"/>
        <v>0</v>
      </c>
      <c r="AH42" s="122">
        <f t="shared" si="2"/>
        <v>0</v>
      </c>
      <c r="AI42" s="122">
        <f t="shared" si="2"/>
        <v>0</v>
      </c>
      <c r="AJ42" s="122">
        <f t="shared" si="2"/>
        <v>0</v>
      </c>
      <c r="AK42" s="122">
        <f t="shared" si="2"/>
        <v>0</v>
      </c>
      <c r="AL42" s="122">
        <f t="shared" si="2"/>
        <v>0</v>
      </c>
      <c r="AM42" s="122">
        <f t="shared" si="2"/>
        <v>0</v>
      </c>
      <c r="AN42" s="122">
        <f t="shared" si="2"/>
        <v>0</v>
      </c>
      <c r="AO42" s="122">
        <f>SUM(AO11:AO41)</f>
        <v>0</v>
      </c>
      <c r="AP42" s="122">
        <f>SUM(AP11:AP41)</f>
        <v>0</v>
      </c>
      <c r="AQ42" s="122">
        <f>SUM(AQ11:AQ41)</f>
        <v>0</v>
      </c>
    </row>
    <row r="43" spans="1:43" ht="12" customHeight="1">
      <c r="A43" s="338"/>
      <c r="B43" s="339"/>
      <c r="C43" s="339"/>
      <c r="F43" s="412"/>
      <c r="G43" s="412"/>
      <c r="I43" s="5"/>
      <c r="J43" s="9"/>
      <c r="K43" s="9"/>
      <c r="L43" s="9"/>
      <c r="M43" s="9"/>
      <c r="N43" s="11"/>
      <c r="R43" s="78"/>
      <c r="S43" s="75"/>
      <c r="T43" s="71" t="s">
        <v>9</v>
      </c>
      <c r="U43" s="82"/>
      <c r="V43" s="82"/>
      <c r="W43" s="82"/>
      <c r="X43" s="81"/>
      <c r="Y43" s="286">
        <f>IF(Y37&lt;Y35,Y35-Y37,0)</f>
        <v>0</v>
      </c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</row>
    <row r="44" spans="1:43" ht="12" customHeight="1" thickBot="1">
      <c r="A44" s="126" t="s">
        <v>12</v>
      </c>
      <c r="B44" s="16"/>
      <c r="C44" s="16"/>
      <c r="D44" s="16"/>
      <c r="E44" s="16"/>
      <c r="F44" s="127" t="s">
        <v>13</v>
      </c>
      <c r="G44" s="24"/>
      <c r="H44" s="19"/>
      <c r="I44" s="7"/>
      <c r="J44" s="130" t="s">
        <v>19</v>
      </c>
      <c r="K44" s="12"/>
      <c r="L44" s="7"/>
      <c r="M44" s="7"/>
      <c r="N44" s="12"/>
      <c r="O44" s="30"/>
      <c r="P44" s="131" t="s">
        <v>13</v>
      </c>
      <c r="Q44" s="19"/>
      <c r="R44" s="79"/>
      <c r="S44" s="77"/>
      <c r="T44" s="86"/>
      <c r="U44" s="84" t="s">
        <v>10</v>
      </c>
      <c r="V44" s="84"/>
      <c r="W44" s="84"/>
      <c r="X44" s="84"/>
      <c r="Y44" s="287"/>
      <c r="AA44" s="122">
        <f>SUM(AA42:AQ42)</f>
        <v>0</v>
      </c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</row>
    <row r="45" spans="1:43" ht="13.5" thickTop="1">
      <c r="A45" s="1" t="s">
        <v>114</v>
      </c>
      <c r="L45" s="1"/>
      <c r="P45" s="1" t="s">
        <v>153</v>
      </c>
      <c r="Y45" s="13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</row>
    <row r="46" spans="1:43" ht="14.25" customHeight="1">
      <c r="A46" s="1"/>
      <c r="Y46" s="13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</row>
    <row r="47" spans="1:43" ht="14.25" customHeight="1">
      <c r="A47" s="1"/>
      <c r="T47" s="70"/>
      <c r="U47" s="5"/>
      <c r="V47" s="5"/>
      <c r="W47" s="5"/>
      <c r="X47" s="5"/>
      <c r="Y47" s="13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</row>
    <row r="48" spans="1:43" ht="14.25" customHeight="1">
      <c r="A48" s="1"/>
      <c r="T48" s="177"/>
      <c r="U48" s="169"/>
      <c r="V48" s="169"/>
      <c r="W48" s="169"/>
      <c r="X48" s="169"/>
      <c r="Y48" s="13"/>
    </row>
    <row r="49" spans="1:27" s="245" customFormat="1" ht="14.25" customHeight="1">
      <c r="A49" s="1"/>
      <c r="B49" s="2"/>
      <c r="C49" s="2"/>
      <c r="D49" s="2"/>
      <c r="N49" s="250" t="s">
        <v>73</v>
      </c>
      <c r="S49" s="246"/>
      <c r="T49" s="251" t="s">
        <v>58</v>
      </c>
      <c r="U49" s="248"/>
      <c r="V49" s="248"/>
      <c r="W49" s="248"/>
      <c r="X49" s="248"/>
      <c r="Y49" s="249"/>
    </row>
    <row r="50" spans="1:27" s="245" customFormat="1">
      <c r="A50" s="264" t="s">
        <v>145</v>
      </c>
      <c r="B50" s="253"/>
      <c r="C50" s="254"/>
      <c r="D50" s="73"/>
      <c r="E50" s="254"/>
      <c r="F50" s="254"/>
      <c r="G50" s="254"/>
      <c r="H50" s="254"/>
      <c r="N50" s="250" t="s">
        <v>74</v>
      </c>
      <c r="S50" s="246"/>
      <c r="T50" s="251" t="s">
        <v>59</v>
      </c>
      <c r="Y50" s="249"/>
    </row>
    <row r="51" spans="1:27" s="245" customFormat="1">
      <c r="A51" s="252" t="s">
        <v>140</v>
      </c>
      <c r="B51" s="253"/>
      <c r="C51" s="255"/>
      <c r="D51" s="268"/>
      <c r="E51" s="255"/>
      <c r="F51" s="255"/>
      <c r="G51" s="255"/>
      <c r="H51" s="255"/>
      <c r="I51" s="256"/>
      <c r="J51" s="256"/>
      <c r="K51" s="256"/>
      <c r="N51" s="250" t="s">
        <v>75</v>
      </c>
      <c r="P51" s="257"/>
      <c r="Q51" s="258"/>
      <c r="R51" s="258"/>
      <c r="S51" s="259"/>
      <c r="T51" s="251" t="s">
        <v>60</v>
      </c>
      <c r="U51" s="258"/>
      <c r="V51" s="258"/>
      <c r="W51" s="258"/>
      <c r="X51" s="258"/>
      <c r="Y51" s="258"/>
      <c r="Z51" s="258"/>
      <c r="AA51" s="258"/>
    </row>
    <row r="52" spans="1:27" s="245" customFormat="1">
      <c r="A52" s="266" t="s">
        <v>147</v>
      </c>
      <c r="B52" s="253"/>
      <c r="C52" s="255"/>
      <c r="D52" s="268"/>
      <c r="E52" s="255"/>
      <c r="F52" s="255"/>
      <c r="G52" s="255"/>
      <c r="H52" s="255"/>
      <c r="I52" s="256"/>
      <c r="J52" s="256"/>
      <c r="K52" s="256"/>
      <c r="N52" s="250" t="s">
        <v>76</v>
      </c>
      <c r="P52" s="258"/>
      <c r="Q52" s="258"/>
      <c r="R52" s="258"/>
      <c r="S52" s="259"/>
      <c r="T52" s="251" t="s">
        <v>61</v>
      </c>
      <c r="U52" s="258"/>
      <c r="V52" s="258"/>
      <c r="W52" s="258"/>
      <c r="X52" s="258"/>
      <c r="Y52" s="258"/>
      <c r="Z52" s="258"/>
      <c r="AA52" s="258"/>
    </row>
    <row r="53" spans="1:27" s="245" customFormat="1">
      <c r="A53" s="252" t="s">
        <v>142</v>
      </c>
      <c r="B53" s="253"/>
      <c r="C53" s="261"/>
      <c r="D53" s="162"/>
      <c r="E53" s="261"/>
      <c r="F53" s="261"/>
      <c r="G53" s="261"/>
      <c r="H53" s="261"/>
      <c r="I53" s="262"/>
      <c r="J53" s="262"/>
      <c r="K53" s="262"/>
      <c r="N53" s="250" t="s">
        <v>77</v>
      </c>
      <c r="P53" s="258"/>
      <c r="Q53" s="258"/>
      <c r="R53" s="258"/>
      <c r="S53" s="259"/>
      <c r="T53" s="251" t="s">
        <v>62</v>
      </c>
      <c r="U53" s="258"/>
      <c r="V53" s="258"/>
      <c r="AA53" s="258"/>
    </row>
    <row r="54" spans="1:27" s="245" customFormat="1">
      <c r="A54" s="252" t="s">
        <v>143</v>
      </c>
      <c r="B54" s="253"/>
      <c r="C54" s="261"/>
      <c r="D54" s="162"/>
      <c r="E54" s="261"/>
      <c r="F54" s="261"/>
      <c r="G54" s="261"/>
      <c r="H54" s="261"/>
      <c r="I54" s="262"/>
      <c r="J54" s="262"/>
      <c r="K54" s="262"/>
      <c r="N54" s="250" t="s">
        <v>78</v>
      </c>
      <c r="P54" s="258"/>
      <c r="Q54" s="258"/>
      <c r="R54" s="258"/>
      <c r="S54" s="259"/>
      <c r="T54" s="251" t="s">
        <v>63</v>
      </c>
      <c r="U54" s="258"/>
      <c r="V54" s="258"/>
      <c r="AA54" s="258"/>
    </row>
    <row r="55" spans="1:27" s="245" customFormat="1">
      <c r="A55" s="252" t="s">
        <v>139</v>
      </c>
      <c r="B55" s="253"/>
      <c r="C55" s="263"/>
      <c r="D55" s="162"/>
      <c r="E55" s="261"/>
      <c r="F55" s="261"/>
      <c r="G55" s="261"/>
      <c r="H55" s="261"/>
      <c r="I55" s="262"/>
      <c r="J55" s="262"/>
      <c r="K55" s="262"/>
      <c r="N55" s="250" t="s">
        <v>79</v>
      </c>
      <c r="P55" s="258"/>
      <c r="Q55" s="258"/>
      <c r="R55" s="258"/>
      <c r="S55" s="259"/>
      <c r="T55" s="251" t="s">
        <v>64</v>
      </c>
      <c r="U55" s="258"/>
      <c r="V55" s="258"/>
      <c r="AA55" s="258"/>
    </row>
    <row r="56" spans="1:27" s="245" customFormat="1">
      <c r="A56" s="252" t="s">
        <v>141</v>
      </c>
      <c r="B56" s="253"/>
      <c r="C56" s="263"/>
      <c r="D56" s="162"/>
      <c r="E56" s="261"/>
      <c r="F56" s="261"/>
      <c r="G56" s="261"/>
      <c r="H56" s="261"/>
      <c r="I56" s="262"/>
      <c r="J56" s="262"/>
      <c r="K56" s="262"/>
      <c r="N56" s="250" t="s">
        <v>80</v>
      </c>
      <c r="P56" s="258"/>
      <c r="Q56" s="258"/>
      <c r="R56" s="258"/>
      <c r="S56" s="259"/>
      <c r="T56" s="251" t="s">
        <v>65</v>
      </c>
      <c r="U56" s="258"/>
      <c r="V56" s="258"/>
      <c r="AA56" s="258"/>
    </row>
    <row r="57" spans="1:27" s="245" customFormat="1">
      <c r="A57" s="264" t="s">
        <v>144</v>
      </c>
      <c r="B57" s="253"/>
      <c r="C57" s="263"/>
      <c r="D57" s="162"/>
      <c r="E57" s="261"/>
      <c r="F57" s="261"/>
      <c r="G57" s="261"/>
      <c r="H57" s="261"/>
      <c r="I57" s="262"/>
      <c r="J57" s="262"/>
      <c r="K57" s="262"/>
      <c r="N57" s="250" t="s">
        <v>81</v>
      </c>
      <c r="P57" s="258"/>
      <c r="Q57" s="258"/>
      <c r="R57" s="258"/>
      <c r="S57" s="259"/>
      <c r="T57" s="251" t="s">
        <v>66</v>
      </c>
      <c r="U57" s="258"/>
      <c r="V57" s="258"/>
      <c r="AA57" s="258"/>
    </row>
    <row r="58" spans="1:27" s="245" customFormat="1">
      <c r="A58" s="266" t="s">
        <v>146</v>
      </c>
      <c r="B58" s="253"/>
      <c r="C58" s="263"/>
      <c r="D58" s="162"/>
      <c r="E58" s="261"/>
      <c r="F58" s="261"/>
      <c r="G58" s="261"/>
      <c r="H58" s="261"/>
      <c r="I58" s="262"/>
      <c r="J58" s="262"/>
      <c r="K58" s="262"/>
      <c r="N58" s="250" t="s">
        <v>82</v>
      </c>
      <c r="Q58" s="258"/>
      <c r="R58" s="258"/>
      <c r="S58" s="259"/>
      <c r="T58" s="251" t="s">
        <v>67</v>
      </c>
      <c r="U58" s="258"/>
    </row>
    <row r="59" spans="1:27" s="245" customFormat="1">
      <c r="A59" s="266" t="s">
        <v>148</v>
      </c>
      <c r="B59" s="253"/>
      <c r="C59" s="263"/>
      <c r="D59" s="162"/>
      <c r="E59" s="261"/>
      <c r="F59" s="261"/>
      <c r="G59" s="261"/>
      <c r="H59" s="261"/>
      <c r="I59" s="262"/>
      <c r="J59" s="262"/>
      <c r="K59" s="262"/>
      <c r="N59" s="250"/>
      <c r="S59" s="246"/>
      <c r="T59" s="251" t="s">
        <v>68</v>
      </c>
    </row>
    <row r="60" spans="1:27" s="245" customFormat="1">
      <c r="A60" s="266" t="s">
        <v>150</v>
      </c>
      <c r="B60" s="253"/>
      <c r="C60" s="263"/>
      <c r="D60" s="162"/>
      <c r="E60" s="261"/>
      <c r="F60" s="261"/>
      <c r="G60" s="261"/>
      <c r="H60" s="261"/>
      <c r="I60" s="262"/>
      <c r="J60" s="262"/>
      <c r="K60" s="262"/>
      <c r="Q60" s="258"/>
      <c r="R60" s="258"/>
      <c r="S60" s="246"/>
      <c r="T60" s="251" t="s">
        <v>69</v>
      </c>
    </row>
    <row r="61" spans="1:27" s="245" customFormat="1">
      <c r="A61" s="266" t="s">
        <v>149</v>
      </c>
      <c r="B61" s="253"/>
      <c r="C61" s="263"/>
      <c r="D61" s="162"/>
      <c r="E61" s="261"/>
      <c r="F61" s="261"/>
      <c r="G61" s="261"/>
      <c r="H61" s="261"/>
      <c r="I61" s="262"/>
      <c r="J61" s="262"/>
      <c r="K61" s="262"/>
      <c r="Q61" s="258"/>
      <c r="R61" s="258"/>
      <c r="S61" s="246"/>
      <c r="T61" s="251" t="s">
        <v>70</v>
      </c>
    </row>
    <row r="62" spans="1:27" s="245" customFormat="1">
      <c r="A62" s="252" t="s">
        <v>134</v>
      </c>
      <c r="B62" s="253"/>
      <c r="C62" s="263"/>
      <c r="D62" s="162"/>
      <c r="E62" s="261"/>
      <c r="F62" s="261"/>
      <c r="G62" s="261"/>
      <c r="H62" s="261"/>
      <c r="I62" s="262"/>
      <c r="J62" s="262"/>
      <c r="K62" s="262"/>
      <c r="S62" s="246"/>
      <c r="T62" s="251" t="s">
        <v>71</v>
      </c>
    </row>
    <row r="63" spans="1:27" s="245" customFormat="1">
      <c r="A63" s="252" t="s">
        <v>130</v>
      </c>
      <c r="B63" s="253"/>
      <c r="C63" s="263"/>
      <c r="D63" s="162"/>
      <c r="E63" s="261"/>
      <c r="F63" s="261"/>
      <c r="G63" s="261"/>
      <c r="H63" s="261"/>
      <c r="I63" s="262"/>
      <c r="J63" s="262"/>
      <c r="K63" s="262"/>
      <c r="S63" s="246"/>
      <c r="T63" s="251" t="s">
        <v>72</v>
      </c>
    </row>
    <row r="64" spans="1:27" s="245" customFormat="1">
      <c r="A64" s="252" t="s">
        <v>131</v>
      </c>
      <c r="B64" s="253"/>
      <c r="C64" s="254"/>
      <c r="D64" s="73"/>
      <c r="E64" s="254"/>
      <c r="F64" s="254"/>
      <c r="G64" s="254"/>
      <c r="H64" s="254"/>
      <c r="K64" s="262"/>
      <c r="S64" s="246"/>
      <c r="T64" s="265"/>
    </row>
    <row r="65" spans="1:20" s="245" customFormat="1">
      <c r="A65" s="252" t="s">
        <v>133</v>
      </c>
      <c r="B65" s="253"/>
      <c r="C65" s="254"/>
      <c r="D65" s="73"/>
      <c r="E65" s="254"/>
      <c r="F65" s="254"/>
      <c r="G65" s="254"/>
      <c r="H65" s="254"/>
      <c r="K65" s="262"/>
      <c r="S65" s="246"/>
      <c r="T65" s="265"/>
    </row>
    <row r="66" spans="1:20" s="245" customFormat="1">
      <c r="A66" s="252" t="s">
        <v>132</v>
      </c>
      <c r="B66" s="253"/>
      <c r="C66" s="254"/>
      <c r="D66" s="73"/>
      <c r="E66" s="254"/>
      <c r="F66" s="254"/>
      <c r="G66" s="254"/>
      <c r="H66" s="254"/>
      <c r="K66" s="262"/>
      <c r="S66" s="246"/>
      <c r="T66" s="265"/>
    </row>
    <row r="67" spans="1:20" s="245" customFormat="1">
      <c r="A67" s="252" t="s">
        <v>129</v>
      </c>
      <c r="B67" s="253"/>
      <c r="C67" s="254"/>
      <c r="D67" s="73"/>
      <c r="E67" s="254"/>
      <c r="F67" s="254"/>
      <c r="G67" s="254"/>
      <c r="H67" s="254"/>
      <c r="K67" s="262"/>
      <c r="S67" s="246"/>
      <c r="T67" s="265"/>
    </row>
    <row r="68" spans="1:20" s="245" customFormat="1">
      <c r="A68" s="252" t="s">
        <v>135</v>
      </c>
      <c r="B68" s="253"/>
      <c r="C68" s="267"/>
      <c r="D68" s="162"/>
      <c r="E68" s="261"/>
      <c r="F68" s="261"/>
      <c r="G68" s="261"/>
      <c r="H68" s="261"/>
      <c r="I68" s="262"/>
      <c r="J68" s="262"/>
      <c r="K68" s="262"/>
      <c r="S68" s="246"/>
      <c r="T68" s="265"/>
    </row>
    <row r="69" spans="1:20" s="245" customFormat="1">
      <c r="A69" s="252" t="s">
        <v>136</v>
      </c>
      <c r="B69" s="253"/>
      <c r="C69" s="267"/>
      <c r="D69" s="162"/>
      <c r="E69" s="261"/>
      <c r="F69" s="261"/>
      <c r="G69" s="261"/>
      <c r="H69" s="261"/>
      <c r="I69" s="262"/>
      <c r="J69" s="262"/>
      <c r="K69" s="262"/>
      <c r="S69" s="246"/>
      <c r="T69" s="265"/>
    </row>
    <row r="70" spans="1:20" s="245" customFormat="1">
      <c r="A70" s="252" t="s">
        <v>137</v>
      </c>
      <c r="B70" s="253"/>
      <c r="C70" s="267"/>
      <c r="D70" s="162"/>
      <c r="E70" s="261"/>
      <c r="F70" s="261"/>
      <c r="G70" s="261"/>
      <c r="H70" s="261"/>
      <c r="I70" s="262"/>
      <c r="J70" s="262"/>
      <c r="K70" s="262"/>
      <c r="S70" s="246"/>
      <c r="T70" s="265"/>
    </row>
    <row r="71" spans="1:20" s="245" customFormat="1">
      <c r="A71" s="252" t="s">
        <v>138</v>
      </c>
      <c r="B71" s="253"/>
      <c r="C71" s="261"/>
      <c r="D71" s="162"/>
      <c r="E71" s="261"/>
      <c r="F71" s="261"/>
      <c r="G71" s="261"/>
      <c r="H71" s="261"/>
      <c r="I71" s="262"/>
      <c r="J71" s="262"/>
      <c r="K71" s="262"/>
      <c r="S71" s="246"/>
      <c r="T71" s="265"/>
    </row>
    <row r="72" spans="1:20" s="245" customFormat="1">
      <c r="A72" s="2"/>
      <c r="B72" s="73"/>
      <c r="C72" s="162"/>
      <c r="D72" s="162"/>
      <c r="E72" s="261"/>
      <c r="F72" s="261"/>
      <c r="G72" s="261"/>
      <c r="H72" s="261"/>
      <c r="I72" s="262"/>
      <c r="J72" s="262"/>
      <c r="K72" s="262"/>
      <c r="S72" s="246"/>
      <c r="T72" s="265"/>
    </row>
    <row r="73" spans="1:20">
      <c r="B73" s="73"/>
      <c r="C73" s="162"/>
      <c r="D73" s="162"/>
      <c r="E73" s="162"/>
      <c r="F73" s="162"/>
      <c r="G73" s="162"/>
      <c r="H73" s="162"/>
      <c r="I73" s="238"/>
      <c r="J73" s="238"/>
      <c r="K73" s="238"/>
    </row>
    <row r="74" spans="1:20">
      <c r="B74" s="73"/>
      <c r="C74" s="162"/>
      <c r="D74" s="162"/>
      <c r="E74" s="162"/>
      <c r="F74" s="162"/>
      <c r="G74" s="162"/>
      <c r="H74" s="162"/>
      <c r="I74" s="238"/>
      <c r="J74" s="238"/>
      <c r="K74" s="238"/>
    </row>
    <row r="75" spans="1:20">
      <c r="B75" s="73"/>
      <c r="C75" s="162"/>
      <c r="D75" s="162"/>
      <c r="E75" s="162"/>
      <c r="F75" s="162"/>
      <c r="G75" s="162"/>
      <c r="H75" s="162"/>
      <c r="I75" s="238"/>
      <c r="J75" s="238"/>
      <c r="K75" s="238"/>
    </row>
    <row r="76" spans="1:20">
      <c r="B76" s="73"/>
      <c r="C76" s="239"/>
      <c r="D76" s="162"/>
      <c r="E76" s="162"/>
      <c r="F76" s="162"/>
      <c r="G76" s="162"/>
      <c r="H76" s="162"/>
      <c r="I76" s="238"/>
      <c r="J76" s="238"/>
      <c r="K76" s="238"/>
    </row>
    <row r="77" spans="1:20">
      <c r="B77" s="73"/>
      <c r="C77" s="239"/>
      <c r="D77" s="162"/>
      <c r="E77" s="162"/>
      <c r="F77" s="162"/>
      <c r="G77" s="162"/>
      <c r="H77" s="162"/>
      <c r="I77" s="238"/>
      <c r="J77" s="238"/>
      <c r="K77" s="238"/>
    </row>
    <row r="78" spans="1:20">
      <c r="B78" s="73"/>
      <c r="C78" s="239"/>
      <c r="D78" s="162"/>
      <c r="E78" s="162"/>
      <c r="F78" s="162"/>
      <c r="G78" s="162"/>
      <c r="H78" s="162"/>
      <c r="I78" s="238"/>
      <c r="J78" s="238"/>
      <c r="K78" s="238"/>
    </row>
    <row r="79" spans="1:20">
      <c r="B79" s="73"/>
      <c r="C79" s="239"/>
      <c r="D79" s="162"/>
      <c r="E79" s="162"/>
      <c r="F79" s="162"/>
      <c r="G79" s="162"/>
      <c r="H79" s="162"/>
      <c r="I79" s="238"/>
      <c r="J79" s="238"/>
      <c r="K79" s="238"/>
    </row>
    <row r="80" spans="1:20">
      <c r="B80" s="73"/>
      <c r="C80" s="239"/>
      <c r="D80" s="162"/>
      <c r="E80" s="162"/>
      <c r="F80" s="162"/>
      <c r="G80" s="162"/>
      <c r="H80" s="162"/>
      <c r="I80" s="238"/>
      <c r="J80" s="238"/>
      <c r="K80" s="238"/>
    </row>
    <row r="81" spans="2:11">
      <c r="B81" s="73"/>
      <c r="C81" s="162"/>
      <c r="D81" s="162"/>
      <c r="E81" s="162"/>
      <c r="F81" s="162"/>
      <c r="G81" s="162"/>
      <c r="H81" s="162"/>
      <c r="I81" s="238"/>
      <c r="J81" s="238"/>
      <c r="K81" s="238"/>
    </row>
    <row r="82" spans="2:11">
      <c r="B82" s="73"/>
      <c r="C82" s="162"/>
      <c r="D82" s="162"/>
      <c r="E82" s="162"/>
      <c r="F82" s="162"/>
      <c r="G82" s="162"/>
      <c r="H82" s="162"/>
      <c r="I82" s="238"/>
      <c r="J82" s="238"/>
      <c r="K82" s="238"/>
    </row>
    <row r="83" spans="2:11">
      <c r="B83" s="242"/>
      <c r="C83" s="162"/>
      <c r="D83" s="162"/>
      <c r="E83" s="162"/>
      <c r="F83" s="162"/>
      <c r="G83" s="162"/>
      <c r="H83" s="162"/>
      <c r="I83" s="238"/>
      <c r="J83" s="238"/>
      <c r="K83" s="238"/>
    </row>
    <row r="84" spans="2:11">
      <c r="B84" s="242"/>
      <c r="C84" s="162"/>
      <c r="D84" s="162"/>
      <c r="E84" s="162"/>
      <c r="F84" s="162"/>
      <c r="G84" s="162"/>
      <c r="H84" s="162"/>
      <c r="I84" s="238"/>
      <c r="J84" s="238"/>
      <c r="K84" s="238"/>
    </row>
    <row r="85" spans="2:11">
      <c r="B85" s="242"/>
      <c r="C85" s="162"/>
      <c r="D85" s="162"/>
      <c r="E85" s="162"/>
      <c r="F85" s="162"/>
      <c r="G85" s="162"/>
      <c r="H85" s="162"/>
      <c r="I85" s="238"/>
      <c r="J85" s="238"/>
      <c r="K85" s="238"/>
    </row>
    <row r="86" spans="2:11">
      <c r="B86" s="243"/>
      <c r="C86" s="162"/>
      <c r="D86" s="162"/>
      <c r="E86" s="162"/>
      <c r="F86" s="162"/>
      <c r="G86" s="162"/>
      <c r="H86" s="162"/>
      <c r="I86" s="238"/>
      <c r="J86" s="238"/>
      <c r="K86" s="238"/>
    </row>
    <row r="87" spans="2:11">
      <c r="B87" s="242"/>
      <c r="C87" s="162"/>
      <c r="D87" s="162"/>
      <c r="E87" s="162"/>
      <c r="F87" s="162"/>
      <c r="G87" s="162"/>
      <c r="H87" s="162"/>
      <c r="I87" s="238"/>
      <c r="J87" s="238"/>
      <c r="K87" s="238"/>
    </row>
    <row r="88" spans="2:11">
      <c r="B88" s="238"/>
      <c r="C88" s="238"/>
      <c r="D88" s="238"/>
      <c r="E88" s="238"/>
      <c r="F88" s="238"/>
      <c r="G88" s="238"/>
      <c r="H88" s="238"/>
      <c r="I88" s="238"/>
      <c r="J88" s="238"/>
      <c r="K88" s="238"/>
    </row>
    <row r="89" spans="2:11">
      <c r="B89" s="238"/>
      <c r="C89" s="238"/>
      <c r="D89" s="238"/>
      <c r="E89" s="238"/>
      <c r="F89" s="238"/>
      <c r="G89" s="238"/>
      <c r="H89" s="238"/>
      <c r="I89" s="238"/>
      <c r="J89" s="238"/>
      <c r="K89" s="238"/>
    </row>
    <row r="90" spans="2:11">
      <c r="B90" s="238"/>
      <c r="C90" s="238"/>
      <c r="D90" s="238"/>
      <c r="E90" s="238"/>
      <c r="F90" s="238"/>
      <c r="G90" s="238"/>
      <c r="H90" s="238"/>
      <c r="I90" s="238"/>
      <c r="J90" s="238"/>
      <c r="K90" s="238"/>
    </row>
    <row r="91" spans="2:11">
      <c r="B91" s="238"/>
      <c r="C91" s="241"/>
      <c r="D91" s="241"/>
      <c r="E91" s="241"/>
      <c r="F91" s="241"/>
      <c r="G91" s="238"/>
      <c r="H91" s="238"/>
      <c r="I91" s="238"/>
      <c r="J91" s="238"/>
      <c r="K91" s="238"/>
    </row>
    <row r="92" spans="2:11">
      <c r="B92" s="238"/>
      <c r="C92" s="238"/>
      <c r="D92" s="238"/>
      <c r="E92" s="238"/>
      <c r="F92" s="238"/>
      <c r="G92" s="238"/>
      <c r="H92" s="238"/>
      <c r="I92" s="238"/>
      <c r="J92" s="238"/>
      <c r="K92" s="238"/>
    </row>
    <row r="93" spans="2:11">
      <c r="B93" s="238"/>
      <c r="C93" s="238"/>
      <c r="D93" s="238"/>
      <c r="E93" s="238"/>
      <c r="F93" s="238"/>
      <c r="G93" s="238"/>
      <c r="H93" s="238"/>
      <c r="I93" s="238"/>
      <c r="J93" s="238"/>
      <c r="K93" s="238"/>
    </row>
    <row r="94" spans="2:11">
      <c r="B94" s="238"/>
      <c r="C94" s="238"/>
      <c r="D94" s="238"/>
      <c r="E94" s="238"/>
      <c r="F94" s="238"/>
      <c r="G94" s="238"/>
      <c r="H94" s="238"/>
      <c r="I94" s="238"/>
      <c r="J94" s="238"/>
      <c r="K94" s="238"/>
    </row>
    <row r="95" spans="2:11">
      <c r="B95" s="238"/>
      <c r="C95" s="238"/>
      <c r="D95" s="238"/>
      <c r="E95" s="238"/>
      <c r="F95" s="238"/>
      <c r="G95" s="238"/>
      <c r="H95" s="238"/>
      <c r="I95" s="238"/>
      <c r="J95" s="238"/>
      <c r="K95" s="238"/>
    </row>
    <row r="96" spans="2:11">
      <c r="B96" s="238"/>
      <c r="C96" s="241"/>
      <c r="D96" s="241"/>
      <c r="E96" s="241"/>
      <c r="F96" s="241"/>
      <c r="G96" s="241"/>
      <c r="H96" s="241"/>
      <c r="I96" s="241"/>
      <c r="J96" s="241"/>
      <c r="K96" s="241"/>
    </row>
    <row r="97" spans="2:11">
      <c r="B97" s="238"/>
      <c r="C97" s="238"/>
      <c r="D97" s="238"/>
      <c r="E97" s="238"/>
      <c r="F97" s="238"/>
      <c r="G97" s="238"/>
      <c r="H97" s="238"/>
      <c r="I97" s="238"/>
      <c r="J97" s="238"/>
      <c r="K97" s="238"/>
    </row>
    <row r="98" spans="2:11">
      <c r="B98" s="238"/>
      <c r="C98" s="238"/>
      <c r="D98" s="238"/>
      <c r="E98" s="238"/>
      <c r="F98" s="238"/>
      <c r="G98" s="238"/>
      <c r="H98" s="238"/>
      <c r="I98" s="238"/>
      <c r="J98" s="238"/>
      <c r="K98" s="238"/>
    </row>
    <row r="99" spans="2:11">
      <c r="B99" s="238"/>
      <c r="C99" s="238"/>
      <c r="E99" s="238"/>
      <c r="F99" s="238"/>
      <c r="G99" s="238"/>
      <c r="H99" s="238"/>
      <c r="I99" s="238"/>
      <c r="J99" s="238"/>
      <c r="K99" s="238"/>
    </row>
    <row r="100" spans="2:11">
      <c r="B100" s="238"/>
      <c r="C100" s="238"/>
      <c r="E100" s="238"/>
      <c r="F100" s="238"/>
      <c r="G100" s="238"/>
      <c r="H100" s="238"/>
      <c r="I100" s="238"/>
      <c r="J100" s="238"/>
      <c r="K100" s="238"/>
    </row>
    <row r="101" spans="2:11">
      <c r="B101" s="238"/>
      <c r="C101" s="238"/>
      <c r="E101" s="238"/>
      <c r="F101" s="238"/>
      <c r="G101" s="238"/>
      <c r="H101" s="238"/>
      <c r="I101" s="238"/>
      <c r="J101" s="238"/>
      <c r="K101" s="238"/>
    </row>
    <row r="102" spans="2:11">
      <c r="B102" s="238"/>
      <c r="C102" s="241"/>
      <c r="D102" s="241"/>
      <c r="E102" s="241"/>
      <c r="F102" s="241"/>
      <c r="G102" s="241"/>
      <c r="H102" s="241"/>
      <c r="I102" s="241"/>
      <c r="J102" s="241"/>
      <c r="K102" s="241"/>
    </row>
    <row r="103" spans="2:11">
      <c r="B103" s="238"/>
      <c r="C103" s="241"/>
      <c r="E103" s="238"/>
      <c r="F103" s="241"/>
      <c r="G103" s="241"/>
      <c r="H103" s="241"/>
      <c r="I103" s="241"/>
      <c r="J103" s="241"/>
      <c r="K103" s="241"/>
    </row>
    <row r="104" spans="2:11">
      <c r="B104" s="238"/>
      <c r="C104" s="238"/>
      <c r="E104" s="238"/>
      <c r="F104" s="238"/>
      <c r="G104" s="238"/>
      <c r="H104" s="238"/>
      <c r="I104" s="238"/>
      <c r="J104" s="238"/>
      <c r="K104" s="238"/>
    </row>
    <row r="105" spans="2:11">
      <c r="B105" s="238"/>
      <c r="C105" s="238"/>
      <c r="E105" s="238"/>
      <c r="F105" s="238"/>
      <c r="G105" s="238"/>
      <c r="H105" s="238"/>
      <c r="I105" s="238"/>
      <c r="J105" s="238"/>
      <c r="K105" s="238"/>
    </row>
    <row r="106" spans="2:11">
      <c r="B106" s="238"/>
      <c r="C106" s="238"/>
      <c r="E106" s="238"/>
      <c r="F106" s="238"/>
      <c r="G106" s="238"/>
      <c r="H106" s="238"/>
      <c r="I106" s="238"/>
      <c r="J106" s="238"/>
      <c r="K106" s="238"/>
    </row>
    <row r="107" spans="2:11"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</row>
    <row r="108" spans="2:11">
      <c r="B108" s="122"/>
      <c r="C108" s="122"/>
    </row>
    <row r="109" spans="2:11">
      <c r="B109" s="122"/>
      <c r="C109" s="122"/>
    </row>
    <row r="110" spans="2:11">
      <c r="B110" s="122"/>
      <c r="C110" s="122"/>
      <c r="H110" s="1"/>
    </row>
    <row r="111" spans="2:11">
      <c r="B111"/>
      <c r="C111"/>
      <c r="D111"/>
      <c r="E111"/>
      <c r="F111"/>
      <c r="G111"/>
      <c r="H111"/>
      <c r="I111"/>
      <c r="J111"/>
      <c r="K111"/>
    </row>
  </sheetData>
  <sheetProtection password="DD65" sheet="1" objects="1" scenarios="1" selectLockedCells="1"/>
  <dataConsolidate/>
  <mergeCells count="105">
    <mergeCell ref="A29:P29"/>
    <mergeCell ref="I28:K28"/>
    <mergeCell ref="F28:G28"/>
    <mergeCell ref="M28:O28"/>
    <mergeCell ref="M8:N8"/>
    <mergeCell ref="O8:P8"/>
    <mergeCell ref="A26:B26"/>
    <mergeCell ref="A27:B27"/>
    <mergeCell ref="A24:B24"/>
    <mergeCell ref="A19:B19"/>
    <mergeCell ref="A21:B21"/>
    <mergeCell ref="A22:B22"/>
    <mergeCell ref="A23:B23"/>
    <mergeCell ref="A17:B17"/>
    <mergeCell ref="A18:B18"/>
    <mergeCell ref="A16:B16"/>
    <mergeCell ref="A13:B13"/>
    <mergeCell ref="A14:B14"/>
    <mergeCell ref="A10:B10"/>
    <mergeCell ref="A12:B12"/>
    <mergeCell ref="A20:B20"/>
    <mergeCell ref="A9:B9"/>
    <mergeCell ref="A11:B11"/>
    <mergeCell ref="A15:B15"/>
    <mergeCell ref="A25:B25"/>
    <mergeCell ref="D2:F3"/>
    <mergeCell ref="G2:J3"/>
    <mergeCell ref="K2:M3"/>
    <mergeCell ref="N2:T3"/>
    <mergeCell ref="T22:V22"/>
    <mergeCell ref="U2:Y3"/>
    <mergeCell ref="P7:T7"/>
    <mergeCell ref="M5:N5"/>
    <mergeCell ref="M4:N4"/>
    <mergeCell ref="T21:V21"/>
    <mergeCell ref="M9:N9"/>
    <mergeCell ref="O9:P9"/>
    <mergeCell ref="R9:X9"/>
    <mergeCell ref="T10:V10"/>
    <mergeCell ref="T11:V11"/>
    <mergeCell ref="T19:V19"/>
    <mergeCell ref="T20:V20"/>
    <mergeCell ref="T14:V14"/>
    <mergeCell ref="T15:V15"/>
    <mergeCell ref="M6:N6"/>
    <mergeCell ref="P4:T4"/>
    <mergeCell ref="P5:T5"/>
    <mergeCell ref="P6:T6"/>
    <mergeCell ref="T12:V12"/>
    <mergeCell ref="T13:V13"/>
    <mergeCell ref="T16:V16"/>
    <mergeCell ref="T17:V17"/>
    <mergeCell ref="T18:V18"/>
    <mergeCell ref="W29:X29"/>
    <mergeCell ref="R29:V29"/>
    <mergeCell ref="U28:V28"/>
    <mergeCell ref="R28:T28"/>
    <mergeCell ref="T23:V23"/>
    <mergeCell ref="T25:V25"/>
    <mergeCell ref="T26:V26"/>
    <mergeCell ref="T24:V24"/>
    <mergeCell ref="T27:V27"/>
    <mergeCell ref="Y43:Y44"/>
    <mergeCell ref="Y33:Y34"/>
    <mergeCell ref="R31:X31"/>
    <mergeCell ref="Y35:Y36"/>
    <mergeCell ref="R36:X36"/>
    <mergeCell ref="Y37:Y39"/>
    <mergeCell ref="Y41:Y42"/>
    <mergeCell ref="T32:X32"/>
    <mergeCell ref="A38:H38"/>
    <mergeCell ref="A33:H33"/>
    <mergeCell ref="A34:H34"/>
    <mergeCell ref="A35:H35"/>
    <mergeCell ref="A36:H36"/>
    <mergeCell ref="A37:H37"/>
    <mergeCell ref="N35:O35"/>
    <mergeCell ref="N37:P37"/>
    <mergeCell ref="A31:P31"/>
    <mergeCell ref="W30:X30"/>
    <mergeCell ref="F43:G43"/>
    <mergeCell ref="N39:O39"/>
    <mergeCell ref="A43:C43"/>
    <mergeCell ref="J35:L35"/>
    <mergeCell ref="J39:L39"/>
    <mergeCell ref="A30:P30"/>
    <mergeCell ref="E4:F4"/>
    <mergeCell ref="E5:F5"/>
    <mergeCell ref="E8:F8"/>
    <mergeCell ref="E9:F9"/>
    <mergeCell ref="G7:K7"/>
    <mergeCell ref="B6:F7"/>
    <mergeCell ref="C4:D4"/>
    <mergeCell ref="C5:D5"/>
    <mergeCell ref="G4:K4"/>
    <mergeCell ref="G5:K5"/>
    <mergeCell ref="G6:K6"/>
    <mergeCell ref="G8:H8"/>
    <mergeCell ref="G9:H9"/>
    <mergeCell ref="C8:D8"/>
    <mergeCell ref="C9:D9"/>
    <mergeCell ref="I8:J8"/>
    <mergeCell ref="I9:J9"/>
    <mergeCell ref="K9:L9"/>
    <mergeCell ref="K8:L8"/>
  </mergeCells>
  <phoneticPr fontId="10" type="noConversion"/>
  <dataValidations count="3">
    <dataValidation type="list" allowBlank="1" showInputMessage="1" showErrorMessage="1" sqref="W11:W27">
      <formula1>"C,W"</formula1>
    </dataValidation>
    <dataValidation type="list" allowBlank="1" showInputMessage="1" showErrorMessage="1" sqref="X11:X27">
      <formula1>$T$49:$T$63</formula1>
    </dataValidation>
    <dataValidation type="list" showInputMessage="1" showErrorMessage="1" sqref="A11:B27">
      <formula1>$A$50:$A$71</formula1>
    </dataValidation>
  </dataValidations>
  <pageMargins left="0.15" right="0.15" top="0.15" bottom="0.15" header="0.15" footer="0.15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Travel Expense pg1</vt:lpstr>
      <vt:lpstr>Travel Expense pg2</vt:lpstr>
      <vt:lpstr>'Travel Expense pg1'!Print_Area</vt:lpstr>
      <vt:lpstr>'Travel Expense pg2'!Print_Area</vt:lpstr>
    </vt:vector>
  </TitlesOfParts>
  <Company>Duke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Form</dc:title>
  <dc:creator>Financial Services</dc:creator>
  <cp:lastModifiedBy>Mary Katherine Powers</cp:lastModifiedBy>
  <cp:lastPrinted>2010-06-15T15:44:55Z</cp:lastPrinted>
  <dcterms:created xsi:type="dcterms:W3CDTF">2003-05-19T13:10:58Z</dcterms:created>
  <dcterms:modified xsi:type="dcterms:W3CDTF">2024-04-01T13:30:39Z</dcterms:modified>
</cp:coreProperties>
</file>